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domain-p\hikone\高齢福祉推進課\03 事業者支援係\0309 事業所関係\030901 地域密着型サービス事業所\⑤随時処理　［加算］\4 新・処遇改善加算（R2年度～）\R6年度\①計画\HP修正\様式\"/>
    </mc:Choice>
  </mc:AlternateContent>
  <xr:revisionPtr revIDLastSave="0" documentId="13_ncr:1_{26BA7A49-9072-4E30-90C2-09E46506FAD7}" xr6:coauthVersionLast="47" xr6:coauthVersionMax="47" xr10:uidLastSave="{00000000-0000-0000-0000-000000000000}"/>
  <bookViews>
    <workbookView xWindow="-120" yWindow="-120" windowWidth="29040" windowHeight="15840"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<sst xmlns="http://schemas.openxmlformats.org/spreadsheetml/2006/main" count="6830" uniqueCount="2416">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</sst>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xf numFmtId="0" fontId="8" fillId="7" borderId="2" xfId="0" applyFont="1" applyFill="1" applyBorder="1" applyAlignment="1" applyProtection="1">
      <alignment horizontal="left" vertical="center" wrapText="1"/>
      <protection locked="0"/>
    </xf>
    <xf numFmtId="0" fontId="8" fillId="7" borderId="3" xfId="0" applyFont="1" applyFill="1" applyBorder="1" applyAlignment="1" applyProtection="1">
      <alignment horizontal="left" vertical="center" wrapText="1"/>
      <protection locked="0"/>
    </xf>
    <xf numFmtId="0" fontId="8" fillId="7" borderId="4" xfId="0" applyFont="1" applyFill="1" applyBorder="1" applyAlignment="1" applyProtection="1">
      <alignment horizontal="left" vertical="center" wrapText="1"/>
      <protection locked="0"/>
    </xf>
    <xf numFmtId="0" fontId="8" fillId="7" borderId="1" xfId="0" applyFont="1" applyFill="1" applyBorder="1" applyAlignment="1" applyProtection="1">
      <alignment horizontal="left" vertical="center" wrapText="1"/>
      <protection locked="0"/>
    </xf>
    <xf numFmtId="49" fontId="21" fillId="7" borderId="47" xfId="2" applyNumberFormat="1" applyFont="1" applyFill="1" applyBorder="1" applyAlignment="1" applyProtection="1">
      <alignment horizontal="center" vertical="center"/>
      <protection locked="0"/>
    </xf>
    <xf numFmtId="49" fontId="21" fillId="7" borderId="48" xfId="2" applyNumberFormat="1" applyFont="1" applyFill="1" applyBorder="1" applyAlignment="1" applyProtection="1">
      <alignment horizontal="center" vertical="center"/>
      <protection locked="0"/>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7"/>
              <a:chExt cx="301792" cy="780022"/>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4"/>
              <a:chExt cx="308371" cy="762900"/>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29"/>
              <a:chExt cx="301792" cy="49478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29"/>
              <a:chExt cx="308371" cy="779264"/>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07" y="8168773"/>
              <a:chExt cx="217594" cy="792447"/>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89" y="8166082"/>
              <a:chExt cx="208607" cy="749768"/>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5"/>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97"/>
              <a:chExt cx="303832" cy="48685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7"/>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1"/>
              <a:chExt cx="301792" cy="780070"/>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1"/>
              <a:chExt cx="308371" cy="76287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70"/>
              <a:chExt cx="301792" cy="494771"/>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70"/>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04" y="8168801"/>
              <a:chExt cx="217608" cy="792504"/>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6" y="8168801"/>
                <a:ext cx="217066"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4" y="8723179"/>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54" y="8166017"/>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94" y="816601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54" y="8640732"/>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22" y="7305245"/>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2" y="7305245"/>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57" y="7775523"/>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32"/>
              <a:chExt cx="303832" cy="486925"/>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2"/>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7"/>
              <a:chExt cx="301792" cy="78009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7"/>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6"/>
              <a:chExt cx="308371" cy="76288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80"/>
              <a:chExt cx="301792" cy="494779"/>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0"/>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6"/>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6"/>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3" y="8168764"/>
              <a:chExt cx="217590"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0" y="8168764"/>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3" y="872306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6" y="8166016"/>
              <a:chExt cx="208649" cy="749801"/>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6" y="816601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6"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7"/>
              <a:chExt cx="301792" cy="780022"/>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4"/>
              <a:chExt cx="308371" cy="762900"/>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29"/>
              <a:chExt cx="301792" cy="49478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29"/>
              <a:chExt cx="308371" cy="779264"/>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07" y="8168773"/>
              <a:chExt cx="217594" cy="792447"/>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89" y="8166082"/>
              <a:chExt cx="208607" cy="749768"/>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5"/>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7"/>
              <a:chExt cx="301792" cy="780022"/>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4"/>
              <a:chExt cx="308371" cy="762900"/>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29"/>
              <a:chExt cx="301792" cy="49478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29"/>
              <a:chExt cx="308371" cy="779264"/>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07" y="8168773"/>
              <a:chExt cx="217594" cy="792447"/>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89" y="8166082"/>
              <a:chExt cx="208607" cy="749768"/>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5"/>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7"/>
              <a:chExt cx="301792" cy="780022"/>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4"/>
              <a:chExt cx="308371" cy="762900"/>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29"/>
              <a:chExt cx="301792" cy="49478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29"/>
              <a:chExt cx="308371" cy="779264"/>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07" y="8168773"/>
              <a:chExt cx="217594" cy="792447"/>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89" y="8166082"/>
              <a:chExt cx="208607" cy="749768"/>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5"/>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7"/>
              <a:chExt cx="301792" cy="780022"/>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4"/>
              <a:chExt cx="308371" cy="762900"/>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29"/>
              <a:chExt cx="301792" cy="49478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29"/>
              <a:chExt cx="308371" cy="779264"/>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07" y="8168773"/>
              <a:chExt cx="217594" cy="792447"/>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89" y="8166082"/>
              <a:chExt cx="208607" cy="749768"/>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5"/>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7"/>
              <a:chExt cx="301792" cy="780022"/>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4"/>
              <a:chExt cx="308371" cy="762900"/>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29"/>
              <a:chExt cx="301792" cy="49478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29"/>
              <a:chExt cx="308371" cy="779264"/>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07" y="8168773"/>
              <a:chExt cx="217594" cy="792447"/>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89" y="8166082"/>
              <a:chExt cx="208607" cy="749768"/>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5"/>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7"/>
              <a:chExt cx="301792" cy="780022"/>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4"/>
              <a:chExt cx="308371" cy="762900"/>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29"/>
              <a:chExt cx="301792" cy="49478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29"/>
              <a:chExt cx="308371" cy="779264"/>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07" y="8168773"/>
              <a:chExt cx="217594" cy="792447"/>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89" y="8166082"/>
              <a:chExt cx="208607" cy="749768"/>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5"/>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243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14850" y="4810125"/>
              <a:ext cx="304800" cy="714375"/>
              <a:chOff x="4479758" y="4496307"/>
              <a:chExt cx="301792" cy="780022"/>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14850" y="5676898"/>
              <a:ext cx="304800" cy="698090"/>
              <a:chOff x="4549825" y="5456604"/>
              <a:chExt cx="308371" cy="762900"/>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886450" y="9023132"/>
              <a:ext cx="304800" cy="371475"/>
              <a:chOff x="5763126" y="8931929"/>
              <a:chExt cx="301792" cy="49478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14850" y="6543675"/>
              <a:ext cx="304800" cy="638175"/>
              <a:chOff x="4549825" y="6438929"/>
              <a:chExt cx="308371" cy="779264"/>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890074" y="8154125"/>
              <a:ext cx="220577" cy="694590"/>
              <a:chOff x="5767607" y="8168773"/>
              <a:chExt cx="217594" cy="792447"/>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8864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8864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8864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8864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128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23531" y="8146752"/>
              <a:ext cx="200248" cy="744722"/>
              <a:chOff x="4538989" y="8166082"/>
              <a:chExt cx="208607" cy="749768"/>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894842" y="7309825"/>
              <a:ext cx="304802" cy="710980"/>
              <a:chOff x="5809589" y="7290605"/>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Normal="120" zoomScaleSheetLayoutView="100" zoomScalePageLayoutView="64" workbookViewId="0">
      <selection activeCell="AD1" sqref="AD1:AK1"/>
    </sheetView>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537" t="s">
        <v>25</v>
      </c>
      <c r="AA1" s="537"/>
      <c r="AB1" s="537"/>
      <c r="AC1" s="537"/>
      <c r="AD1" s="538"/>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26</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21</v>
      </c>
      <c r="C6" s="541"/>
      <c r="D6" s="541"/>
      <c r="E6" s="541"/>
      <c r="F6" s="541"/>
      <c r="G6" s="542"/>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20</v>
      </c>
      <c r="C7" s="546"/>
      <c r="D7" s="546"/>
      <c r="E7" s="546"/>
      <c r="F7" s="546"/>
      <c r="G7" s="547"/>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2161</v>
      </c>
      <c r="C8" s="572"/>
      <c r="D8" s="572"/>
      <c r="E8" s="572"/>
      <c r="F8" s="572"/>
      <c r="G8" s="573"/>
      <c r="H8" s="267" t="s">
        <v>2367</v>
      </c>
      <c r="I8" s="1220"/>
      <c r="J8" s="1220"/>
      <c r="K8" s="268" t="s">
        <v>2369</v>
      </c>
      <c r="L8" s="1220"/>
      <c r="M8" s="1221"/>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21</v>
      </c>
      <c r="C11" s="579"/>
      <c r="D11" s="579"/>
      <c r="E11" s="579"/>
      <c r="F11" s="579"/>
      <c r="G11" s="580"/>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2162</v>
      </c>
      <c r="C12" s="560"/>
      <c r="D12" s="560"/>
      <c r="E12" s="560"/>
      <c r="F12" s="560"/>
      <c r="G12" s="561"/>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2163</v>
      </c>
      <c r="C13" s="564"/>
      <c r="D13" s="564"/>
      <c r="E13" s="564"/>
      <c r="F13" s="564"/>
      <c r="G13" s="564"/>
      <c r="H13" s="565" t="s">
        <v>24</v>
      </c>
      <c r="I13" s="564"/>
      <c r="J13" s="564"/>
      <c r="K13" s="564"/>
      <c r="L13" s="566"/>
      <c r="M13" s="567"/>
      <c r="N13" s="567"/>
      <c r="O13" s="567"/>
      <c r="P13" s="567"/>
      <c r="Q13" s="567"/>
      <c r="R13" s="567"/>
      <c r="S13" s="567"/>
      <c r="T13" s="567"/>
      <c r="U13" s="568"/>
      <c r="V13" s="569" t="s">
        <v>2368</v>
      </c>
      <c r="W13" s="570"/>
      <c r="X13" s="570"/>
      <c r="Y13" s="565"/>
      <c r="Z13" s="566"/>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31</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33</v>
      </c>
      <c r="C18" s="971" t="s">
        <v>34</v>
      </c>
      <c r="D18" s="971"/>
      <c r="E18" s="971"/>
      <c r="F18" s="971"/>
      <c r="G18" s="971"/>
      <c r="H18" s="971"/>
      <c r="I18" s="971"/>
      <c r="J18" s="971"/>
      <c r="K18" s="971"/>
      <c r="L18" s="971"/>
      <c r="M18" s="971"/>
      <c r="N18" s="971"/>
      <c r="O18" s="971"/>
      <c r="P18" s="975"/>
      <c r="Q18" s="972">
        <f>SUM('別紙様式6-2 事業所個票１:事業所個票10'!V51,'別紙様式6-2 事業所個票１:事業所個票10'!AC51)</f>
        <v>0</v>
      </c>
      <c r="R18" s="973"/>
      <c r="S18" s="973"/>
      <c r="T18" s="973"/>
      <c r="U18" s="973"/>
      <c r="V18" s="974"/>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85" t="s">
        <v>36</v>
      </c>
      <c r="E19" s="585"/>
      <c r="F19" s="585"/>
      <c r="G19" s="585"/>
      <c r="H19" s="585"/>
      <c r="I19" s="585"/>
      <c r="J19" s="585"/>
      <c r="K19" s="585"/>
      <c r="L19" s="585"/>
      <c r="M19" s="585"/>
      <c r="N19" s="585"/>
      <c r="O19" s="585"/>
      <c r="P19" s="586"/>
      <c r="Q19" s="972">
        <f>SUM('別紙様式6-2 事業所個票１:事業所個票10'!BI51)</f>
        <v>0</v>
      </c>
      <c r="R19" s="973"/>
      <c r="S19" s="973"/>
      <c r="T19" s="973"/>
      <c r="U19" s="973"/>
      <c r="V19" s="974"/>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85" t="s">
        <v>38</v>
      </c>
      <c r="F20" s="585"/>
      <c r="G20" s="585"/>
      <c r="H20" s="585"/>
      <c r="I20" s="585"/>
      <c r="J20" s="585"/>
      <c r="K20" s="585"/>
      <c r="L20" s="585"/>
      <c r="M20" s="585"/>
      <c r="N20" s="585"/>
      <c r="O20" s="585"/>
      <c r="P20" s="976"/>
      <c r="Q20" s="592"/>
      <c r="R20" s="593"/>
      <c r="S20" s="593"/>
      <c r="T20" s="593"/>
      <c r="U20" s="593"/>
      <c r="V20" s="594"/>
      <c r="W20" s="283" t="s">
        <v>32</v>
      </c>
      <c r="X20" s="172" t="s">
        <v>39</v>
      </c>
      <c r="Y20" s="284" t="str">
        <f>IF(Q20&gt;Q19,"×","")</f>
        <v/>
      </c>
      <c r="Z20" s="256"/>
      <c r="AA20" s="256"/>
      <c r="AB20" s="256"/>
      <c r="AC20" s="256"/>
      <c r="AD20" s="256"/>
      <c r="AE20" s="256"/>
      <c r="AF20" s="256"/>
      <c r="AG20" s="256"/>
      <c r="AH20" s="256"/>
      <c r="AI20" s="256"/>
      <c r="AJ20" s="256"/>
      <c r="AK20" s="256"/>
      <c r="AL20" s="256"/>
      <c r="AM20" s="968" t="s">
        <v>2221</v>
      </c>
      <c r="AN20" s="969"/>
      <c r="AO20" s="969"/>
      <c r="AP20" s="969"/>
      <c r="AQ20" s="969"/>
      <c r="AR20" s="969"/>
      <c r="AS20" s="969"/>
      <c r="AT20" s="969"/>
      <c r="AU20" s="969"/>
      <c r="AV20" s="969"/>
      <c r="AW20" s="969"/>
      <c r="AX20" s="969"/>
      <c r="AY20" s="969"/>
      <c r="AZ20" s="969"/>
      <c r="BA20" s="969"/>
      <c r="BB20" s="969"/>
      <c r="BC20" s="970"/>
    </row>
    <row r="21" spans="1:55" ht="28.5" customHeight="1" thickBot="1">
      <c r="A21" s="256"/>
      <c r="B21" s="285" t="s">
        <v>40</v>
      </c>
      <c r="C21" s="585" t="s">
        <v>2222</v>
      </c>
      <c r="D21" s="971"/>
      <c r="E21" s="971"/>
      <c r="F21" s="971"/>
      <c r="G21" s="971"/>
      <c r="H21" s="971"/>
      <c r="I21" s="971"/>
      <c r="J21" s="971"/>
      <c r="K21" s="971"/>
      <c r="L21" s="971"/>
      <c r="M21" s="971"/>
      <c r="N21" s="971"/>
      <c r="O21" s="971"/>
      <c r="P21" s="971"/>
      <c r="Q21" s="972">
        <f>Q18-Q20</f>
        <v>0</v>
      </c>
      <c r="R21" s="973"/>
      <c r="S21" s="973"/>
      <c r="T21" s="973"/>
      <c r="U21" s="973"/>
      <c r="V21" s="974"/>
      <c r="W21" s="286" t="s">
        <v>32</v>
      </c>
      <c r="X21" s="172" t="s">
        <v>39</v>
      </c>
      <c r="Y21" s="589" t="str">
        <f>IFERROR(IF(Q22&gt;=Q21,"○","×"),"")</f>
        <v>○</v>
      </c>
      <c r="Z21" s="256"/>
      <c r="AA21" s="256"/>
      <c r="AB21" s="256"/>
      <c r="AC21" s="256"/>
      <c r="AD21" s="256"/>
      <c r="AE21" s="256"/>
      <c r="AF21" s="256"/>
      <c r="AG21" s="256"/>
      <c r="AH21" s="256"/>
      <c r="AI21" s="256"/>
      <c r="AJ21" s="256"/>
      <c r="AK21" s="256"/>
      <c r="AL21" s="256"/>
      <c r="AM21" s="600" t="s">
        <v>2323</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41</v>
      </c>
      <c r="C22" s="585" t="s">
        <v>42</v>
      </c>
      <c r="D22" s="585"/>
      <c r="E22" s="585"/>
      <c r="F22" s="585"/>
      <c r="G22" s="585"/>
      <c r="H22" s="585"/>
      <c r="I22" s="585"/>
      <c r="J22" s="585"/>
      <c r="K22" s="585"/>
      <c r="L22" s="585"/>
      <c r="M22" s="585"/>
      <c r="N22" s="585"/>
      <c r="O22" s="585"/>
      <c r="P22" s="585"/>
      <c r="Q22" s="592"/>
      <c r="R22" s="593"/>
      <c r="S22" s="593"/>
      <c r="T22" s="593"/>
      <c r="U22" s="593"/>
      <c r="V22" s="594"/>
      <c r="W22" s="287" t="s">
        <v>32</v>
      </c>
      <c r="X22" s="172" t="s">
        <v>39</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43</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85" t="s">
        <v>2223</v>
      </c>
      <c r="D25" s="585"/>
      <c r="E25" s="585"/>
      <c r="F25" s="585"/>
      <c r="G25" s="585"/>
      <c r="H25" s="585"/>
      <c r="I25" s="585"/>
      <c r="J25" s="585"/>
      <c r="K25" s="585"/>
      <c r="L25" s="585"/>
      <c r="M25" s="585"/>
      <c r="N25" s="585"/>
      <c r="O25" s="585"/>
      <c r="P25" s="586"/>
      <c r="Q25" s="587">
        <f>Q19-Q20</f>
        <v>0</v>
      </c>
      <c r="R25" s="588"/>
      <c r="S25" s="588"/>
      <c r="T25" s="588"/>
      <c r="U25" s="588"/>
      <c r="V25" s="588"/>
      <c r="W25" s="277" t="s">
        <v>32</v>
      </c>
      <c r="X25" s="172" t="s">
        <v>39</v>
      </c>
      <c r="Y25" s="553" t="str">
        <f>IFERROR(IF(Q25&lt;=0,"",IF(Q26&gt;=Q25,"○","△")),"")</f>
        <v/>
      </c>
      <c r="Z25" s="172" t="s">
        <v>39</v>
      </c>
      <c r="AA25" s="589" t="str">
        <f>IFERROR(IF(Y25="△",IF(Q28&gt;=Q25,"○","×"),""),"")</f>
        <v/>
      </c>
      <c r="AB25" s="256"/>
      <c r="AC25" s="256"/>
      <c r="AD25" s="256"/>
      <c r="AE25" s="256"/>
      <c r="AF25" s="256"/>
      <c r="AG25" s="256"/>
      <c r="AH25" s="256"/>
      <c r="AI25" s="256"/>
      <c r="AJ25" s="256"/>
      <c r="AK25" s="256"/>
      <c r="AL25" s="256"/>
    </row>
    <row r="26" spans="1:55" ht="37.5" customHeight="1" thickBot="1">
      <c r="A26" s="256"/>
      <c r="B26" s="285" t="s">
        <v>45</v>
      </c>
      <c r="C26" s="585" t="s">
        <v>2324</v>
      </c>
      <c r="D26" s="585"/>
      <c r="E26" s="585"/>
      <c r="F26" s="585"/>
      <c r="G26" s="585"/>
      <c r="H26" s="585"/>
      <c r="I26" s="585"/>
      <c r="J26" s="585"/>
      <c r="K26" s="585"/>
      <c r="L26" s="585"/>
      <c r="M26" s="585"/>
      <c r="N26" s="585"/>
      <c r="O26" s="585"/>
      <c r="P26" s="586"/>
      <c r="Q26" s="592"/>
      <c r="R26" s="593"/>
      <c r="S26" s="593"/>
      <c r="T26" s="593"/>
      <c r="U26" s="593"/>
      <c r="V26" s="594"/>
      <c r="W26" s="277" t="s">
        <v>32</v>
      </c>
      <c r="X26" s="172" t="s">
        <v>39</v>
      </c>
      <c r="Y26" s="554"/>
      <c r="Z26" s="172"/>
      <c r="AA26" s="590"/>
      <c r="AB26" s="256"/>
      <c r="AC26" s="256"/>
      <c r="AD26" s="256"/>
      <c r="AE26" s="256"/>
      <c r="AF26" s="256"/>
      <c r="AG26" s="256"/>
      <c r="AH26" s="256"/>
      <c r="AI26" s="256"/>
      <c r="AJ26" s="256"/>
      <c r="AK26" s="256"/>
      <c r="AL26" s="256"/>
    </row>
    <row r="27" spans="1:55" ht="26.25" customHeight="1" thickBot="1">
      <c r="A27" s="256"/>
      <c r="B27" s="285" t="s">
        <v>46</v>
      </c>
      <c r="C27" s="585" t="s">
        <v>2224</v>
      </c>
      <c r="D27" s="585"/>
      <c r="E27" s="585"/>
      <c r="F27" s="585"/>
      <c r="G27" s="585"/>
      <c r="H27" s="585"/>
      <c r="I27" s="585"/>
      <c r="J27" s="585"/>
      <c r="K27" s="585"/>
      <c r="L27" s="585"/>
      <c r="M27" s="585"/>
      <c r="N27" s="585"/>
      <c r="O27" s="585"/>
      <c r="P27" s="586"/>
      <c r="Q27" s="592"/>
      <c r="R27" s="593"/>
      <c r="S27" s="593"/>
      <c r="T27" s="593"/>
      <c r="U27" s="593"/>
      <c r="V27" s="594"/>
      <c r="W27" s="277" t="s">
        <v>32</v>
      </c>
      <c r="X27" s="172"/>
      <c r="Y27" s="172"/>
      <c r="Z27" s="172"/>
      <c r="AA27" s="590"/>
      <c r="AB27" s="256"/>
      <c r="AC27" s="256"/>
      <c r="AD27" s="256"/>
      <c r="AE27" s="256"/>
      <c r="AF27" s="256"/>
      <c r="AG27" s="256"/>
      <c r="AH27" s="256"/>
      <c r="AI27" s="256"/>
      <c r="AJ27" s="256"/>
      <c r="AK27" s="256"/>
      <c r="AL27" s="256"/>
      <c r="AM27" s="604" t="s">
        <v>2325</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47</v>
      </c>
      <c r="C28" s="585" t="s">
        <v>2225</v>
      </c>
      <c r="D28" s="585"/>
      <c r="E28" s="585"/>
      <c r="F28" s="585"/>
      <c r="G28" s="585"/>
      <c r="H28" s="585"/>
      <c r="I28" s="585"/>
      <c r="J28" s="585"/>
      <c r="K28" s="585"/>
      <c r="L28" s="585"/>
      <c r="M28" s="585"/>
      <c r="N28" s="585"/>
      <c r="O28" s="585"/>
      <c r="P28" s="586"/>
      <c r="Q28" s="610">
        <f>Q26+Q27</f>
        <v>0</v>
      </c>
      <c r="R28" s="611"/>
      <c r="S28" s="611"/>
      <c r="T28" s="611"/>
      <c r="U28" s="611"/>
      <c r="V28" s="612"/>
      <c r="W28" s="277" t="s">
        <v>32</v>
      </c>
      <c r="X28" s="256"/>
      <c r="Y28" s="256"/>
      <c r="Z28" s="256" t="s">
        <v>39</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595" t="s">
        <v>2379</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28</v>
      </c>
      <c r="C32" s="595" t="s">
        <v>2226</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28</v>
      </c>
      <c r="C33" s="595" t="s">
        <v>2227</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28</v>
      </c>
      <c r="C34" s="595" t="s">
        <v>2326</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596" t="b">
        <v>1</v>
      </c>
      <c r="C37" s="597"/>
      <c r="D37" s="598" t="s">
        <v>48</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39</v>
      </c>
      <c r="AB37" s="284" t="str">
        <f>IFERROR(IF(AM36=TRUE,"○","×"),"")</f>
        <v>×</v>
      </c>
      <c r="AC37" s="172"/>
      <c r="AD37" s="172"/>
      <c r="AE37" s="172"/>
      <c r="AF37" s="172"/>
      <c r="AG37" s="172"/>
      <c r="AH37" s="172"/>
      <c r="AI37" s="172"/>
      <c r="AJ37" s="172"/>
      <c r="AK37" s="172"/>
      <c r="AL37" s="256"/>
      <c r="AM37" s="600" t="s">
        <v>49</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603" t="s">
        <v>2228</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28</v>
      </c>
      <c r="C41" s="603" t="s">
        <v>50</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2327</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52</v>
      </c>
      <c r="C43" s="556"/>
      <c r="D43" s="556"/>
      <c r="E43" s="556"/>
      <c r="F43" s="556"/>
      <c r="G43" s="556"/>
      <c r="H43" s="556"/>
      <c r="I43" s="556"/>
      <c r="J43" s="556"/>
      <c r="K43" s="556"/>
      <c r="L43" s="556"/>
      <c r="M43" s="556"/>
      <c r="N43" s="625"/>
      <c r="O43" s="626" t="s">
        <v>53</v>
      </c>
      <c r="P43" s="627"/>
      <c r="Q43" s="628">
        <v>6</v>
      </c>
      <c r="R43" s="628"/>
      <c r="S43" s="297" t="s">
        <v>54</v>
      </c>
      <c r="T43" s="629">
        <v>6</v>
      </c>
      <c r="U43" s="630"/>
      <c r="V43" s="298" t="s">
        <v>55</v>
      </c>
      <c r="W43" s="631" t="s">
        <v>56</v>
      </c>
      <c r="X43" s="631"/>
      <c r="Y43" s="631" t="s">
        <v>53</v>
      </c>
      <c r="Z43" s="632"/>
      <c r="AA43" s="629">
        <v>7</v>
      </c>
      <c r="AB43" s="630"/>
      <c r="AC43" s="299" t="s">
        <v>54</v>
      </c>
      <c r="AD43" s="629">
        <v>5</v>
      </c>
      <c r="AE43" s="630"/>
      <c r="AF43" s="298" t="s">
        <v>55</v>
      </c>
      <c r="AG43" s="298" t="s">
        <v>57</v>
      </c>
      <c r="AH43" s="298">
        <f>IF(Q43&gt;=1,(AA43*12+AD43)-(Q43*12+T43)+1,"")</f>
        <v>12</v>
      </c>
      <c r="AI43" s="631" t="s">
        <v>58</v>
      </c>
      <c r="AJ43" s="631"/>
      <c r="AK43" s="300" t="s">
        <v>59</v>
      </c>
      <c r="AL43" s="256"/>
      <c r="AM43" s="289"/>
      <c r="BB43" s="294"/>
    </row>
    <row r="44" spans="1:55" s="266" customFormat="1" ht="25.5" customHeight="1" thickBot="1">
      <c r="A44" s="265"/>
      <c r="B44" s="613" t="s">
        <v>60</v>
      </c>
      <c r="C44" s="614"/>
      <c r="D44" s="614"/>
      <c r="E44" s="614"/>
      <c r="F44" s="301" t="b">
        <v>1</v>
      </c>
      <c r="G44" s="615" t="s">
        <v>61</v>
      </c>
      <c r="H44" s="616"/>
      <c r="I44" s="617"/>
      <c r="J44" s="302" t="b">
        <v>0</v>
      </c>
      <c r="K44" s="615" t="s">
        <v>62</v>
      </c>
      <c r="L44" s="616"/>
      <c r="M44" s="616"/>
      <c r="N44" s="616"/>
      <c r="O44" s="618"/>
      <c r="P44" s="303" t="b">
        <v>0</v>
      </c>
      <c r="Q44" s="619" t="s">
        <v>63</v>
      </c>
      <c r="R44" s="620"/>
      <c r="S44" s="620"/>
      <c r="T44" s="620"/>
      <c r="U44" s="620"/>
      <c r="V44" s="621"/>
      <c r="W44" s="303"/>
      <c r="X44" s="619" t="s">
        <v>64</v>
      </c>
      <c r="Y44" s="620"/>
      <c r="Z44" s="621"/>
      <c r="AA44" s="303" t="b">
        <v>1</v>
      </c>
      <c r="AB44" s="622" t="s">
        <v>65</v>
      </c>
      <c r="AC44" s="623"/>
      <c r="AD44" s="304" t="s">
        <v>6</v>
      </c>
      <c r="AE44" s="634"/>
      <c r="AF44" s="634"/>
      <c r="AG44" s="634"/>
      <c r="AH44" s="634"/>
      <c r="AI44" s="634"/>
      <c r="AJ44" s="635" t="s">
        <v>66</v>
      </c>
      <c r="AK44" s="636"/>
      <c r="AL44" s="265"/>
      <c r="AM44" s="624" t="s">
        <v>2146</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67</v>
      </c>
      <c r="C45" s="690"/>
      <c r="D45" s="690"/>
      <c r="E45" s="690"/>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637"/>
      <c r="Z46" s="637"/>
      <c r="AA46" s="637"/>
      <c r="AB46" s="637"/>
      <c r="AC46" s="637"/>
      <c r="AD46" s="637"/>
      <c r="AE46" s="637"/>
      <c r="AF46" s="637"/>
      <c r="AG46" s="637"/>
      <c r="AH46" s="637"/>
      <c r="AI46" s="637"/>
      <c r="AJ46" s="637"/>
      <c r="AK46" s="313" t="s">
        <v>70</v>
      </c>
      <c r="AL46" s="265"/>
      <c r="AM46" s="604" t="s">
        <v>2146</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2231</v>
      </c>
      <c r="AR49" s="162" t="b">
        <v>0</v>
      </c>
      <c r="AS49" s="633" t="s">
        <v>2229</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2232</v>
      </c>
      <c r="AO50" s="633"/>
      <c r="AP50" s="633"/>
      <c r="AR50" s="162" t="b">
        <v>0</v>
      </c>
      <c r="AS50" s="633" t="s">
        <v>2230</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62</v>
      </c>
      <c r="AO51" s="633"/>
      <c r="AP51" s="633"/>
      <c r="AR51" s="162" t="b">
        <v>0</v>
      </c>
      <c r="AS51" s="633" t="s">
        <v>65</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0</v>
      </c>
      <c r="AN52" s="633" t="s">
        <v>63</v>
      </c>
      <c r="AO52" s="633"/>
      <c r="AP52" s="633"/>
      <c r="AR52" s="162" t="b">
        <v>0</v>
      </c>
      <c r="AS52" s="633" t="s">
        <v>2233</v>
      </c>
      <c r="AT52" s="633"/>
    </row>
    <row r="53" spans="1:59" s="266" customFormat="1" ht="18.75" customHeight="1">
      <c r="A53" s="265"/>
      <c r="B53" s="691"/>
      <c r="C53" s="692"/>
      <c r="D53" s="692"/>
      <c r="E53" s="692"/>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633" t="s">
        <v>64</v>
      </c>
      <c r="AO53" s="633"/>
      <c r="AP53" s="633"/>
      <c r="AQ53" s="258"/>
      <c r="AR53" s="162" t="b">
        <v>0</v>
      </c>
      <c r="AS53" s="633" t="s">
        <v>78</v>
      </c>
      <c r="AT53" s="633"/>
      <c r="AV53" s="258"/>
      <c r="AW53" s="258"/>
      <c r="AX53" s="258"/>
      <c r="AY53" s="258"/>
      <c r="AZ53" s="258"/>
      <c r="BG53" s="258"/>
    </row>
    <row r="54" spans="1:59" ht="18.75" customHeight="1">
      <c r="A54" s="256"/>
      <c r="B54" s="693"/>
      <c r="C54" s="694"/>
      <c r="D54" s="694"/>
      <c r="E54" s="694"/>
      <c r="F54" s="319" t="s">
        <v>73</v>
      </c>
      <c r="G54" s="320"/>
      <c r="H54" s="320"/>
      <c r="I54" s="320"/>
      <c r="J54" s="320"/>
      <c r="K54" s="320"/>
      <c r="L54" s="320"/>
      <c r="M54" s="668" t="s">
        <v>74</v>
      </c>
      <c r="N54" s="669"/>
      <c r="O54" s="669"/>
      <c r="P54" s="669"/>
      <c r="Q54" s="669"/>
      <c r="R54" s="315" t="s">
        <v>75</v>
      </c>
      <c r="S54" s="669"/>
      <c r="T54" s="669"/>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633" t="s">
        <v>65</v>
      </c>
      <c r="AO54" s="633"/>
      <c r="AP54" s="633"/>
      <c r="AR54" s="162" t="b">
        <v>0</v>
      </c>
      <c r="AS54" s="633" t="s">
        <v>2234</v>
      </c>
      <c r="AT54" s="633"/>
    </row>
    <row r="55" spans="1:59" ht="24.75" customHeight="1">
      <c r="A55" s="256"/>
      <c r="B55" s="670" t="s">
        <v>79</v>
      </c>
      <c r="C55" s="671"/>
      <c r="D55" s="671"/>
      <c r="E55" s="672"/>
      <c r="F55" s="676"/>
      <c r="G55" s="678" t="s">
        <v>80</v>
      </c>
      <c r="H55" s="679"/>
      <c r="I55" s="680"/>
      <c r="J55" s="678" t="s">
        <v>81</v>
      </c>
      <c r="K55" s="679"/>
      <c r="L55" s="679"/>
      <c r="M55" s="684"/>
      <c r="N55" s="685"/>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82</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2235</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33</v>
      </c>
      <c r="C60" s="654" t="s">
        <v>83</v>
      </c>
      <c r="D60" s="655"/>
      <c r="E60" s="655"/>
      <c r="F60" s="655"/>
      <c r="G60" s="655"/>
      <c r="H60" s="655"/>
      <c r="I60" s="655"/>
      <c r="J60" s="655"/>
      <c r="K60" s="655"/>
      <c r="L60" s="655"/>
      <c r="M60" s="655"/>
      <c r="N60" s="655"/>
      <c r="O60" s="655"/>
      <c r="P60" s="655"/>
      <c r="Q60" s="655"/>
      <c r="R60" s="655"/>
      <c r="S60" s="656"/>
      <c r="T60" s="657">
        <f>SUM('別紙様式6-2 事業所個票１:事業所個票10'!$BN$51)</f>
        <v>0</v>
      </c>
      <c r="U60" s="658"/>
      <c r="V60" s="658"/>
      <c r="W60" s="658"/>
      <c r="X60" s="658"/>
      <c r="Y60" s="659"/>
      <c r="Z60" s="286" t="s">
        <v>32</v>
      </c>
      <c r="AA60" s="275" t="s">
        <v>39</v>
      </c>
      <c r="AB60" s="660" t="str">
        <f>IFERROR(IF(T61&gt;=T60,"○","×"),"")</f>
        <v>○</v>
      </c>
      <c r="AC60" s="327"/>
      <c r="AD60" s="328"/>
      <c r="AE60" s="328"/>
      <c r="AF60" s="328"/>
      <c r="AG60" s="328"/>
      <c r="AH60" s="328"/>
      <c r="AI60" s="328"/>
      <c r="AJ60" s="328"/>
      <c r="AK60" s="328"/>
      <c r="AL60" s="256"/>
      <c r="AM60" s="604" t="s">
        <v>2236</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40</v>
      </c>
      <c r="C61" s="662" t="s">
        <v>84</v>
      </c>
      <c r="D61" s="663"/>
      <c r="E61" s="663"/>
      <c r="F61" s="663"/>
      <c r="G61" s="663"/>
      <c r="H61" s="663"/>
      <c r="I61" s="663"/>
      <c r="J61" s="663"/>
      <c r="K61" s="663"/>
      <c r="L61" s="663"/>
      <c r="M61" s="663"/>
      <c r="N61" s="663"/>
      <c r="O61" s="663"/>
      <c r="P61" s="663"/>
      <c r="Q61" s="663"/>
      <c r="R61" s="663"/>
      <c r="S61" s="664"/>
      <c r="T61" s="665"/>
      <c r="U61" s="666"/>
      <c r="V61" s="666"/>
      <c r="W61" s="666"/>
      <c r="X61" s="666"/>
      <c r="Y61" s="667"/>
      <c r="Z61" s="277" t="s">
        <v>32</v>
      </c>
      <c r="AA61" s="275" t="s">
        <v>39</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603" t="s">
        <v>2328</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2329</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87</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32</v>
      </c>
      <c r="Z67" s="334" t="s">
        <v>39</v>
      </c>
      <c r="AA67" s="335"/>
      <c r="AB67" s="256"/>
      <c r="AC67" s="256"/>
      <c r="AD67" s="256"/>
      <c r="AE67" s="256"/>
      <c r="AF67" s="256"/>
      <c r="AG67" s="256" t="s">
        <v>39</v>
      </c>
      <c r="AH67" s="336" t="str">
        <f>IF(T68&lt;T67,"×","")</f>
        <v/>
      </c>
      <c r="AI67" s="256"/>
      <c r="AJ67" s="256"/>
      <c r="AK67" s="256"/>
      <c r="AL67" s="256"/>
      <c r="AM67" s="624" t="s">
        <v>2330</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2331</v>
      </c>
      <c r="C68" s="713"/>
      <c r="D68" s="713"/>
      <c r="E68" s="713"/>
      <c r="F68" s="713"/>
      <c r="G68" s="713"/>
      <c r="H68" s="713"/>
      <c r="I68" s="713"/>
      <c r="J68" s="713"/>
      <c r="K68" s="713"/>
      <c r="L68" s="713"/>
      <c r="M68" s="713"/>
      <c r="N68" s="713"/>
      <c r="O68" s="713"/>
      <c r="P68" s="713"/>
      <c r="Q68" s="713"/>
      <c r="R68" s="713"/>
      <c r="S68" s="713"/>
      <c r="T68" s="714"/>
      <c r="U68" s="715"/>
      <c r="V68" s="715"/>
      <c r="W68" s="715"/>
      <c r="X68" s="716"/>
      <c r="Y68" s="337" t="s">
        <v>32</v>
      </c>
      <c r="Z68" s="256"/>
      <c r="AA68" s="338" t="s">
        <v>69</v>
      </c>
      <c r="AB68" s="717">
        <f>IFERROR(T69/T67*100,0)</f>
        <v>0</v>
      </c>
      <c r="AC68" s="718"/>
      <c r="AD68" s="719"/>
      <c r="AE68" s="339" t="s">
        <v>88</v>
      </c>
      <c r="AF68" s="339" t="s">
        <v>70</v>
      </c>
      <c r="AG68" s="256" t="s">
        <v>39</v>
      </c>
      <c r="AH68" s="284" t="str">
        <f>IF(T67=0,"",(IF(AB68&gt;=200/3,"○","×")))</f>
        <v/>
      </c>
      <c r="AI68" s="322"/>
      <c r="AJ68" s="322"/>
      <c r="AK68" s="322"/>
      <c r="AL68" s="256"/>
      <c r="AM68" s="624" t="s">
        <v>2332</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2333</v>
      </c>
      <c r="D69" s="695"/>
      <c r="E69" s="695"/>
      <c r="F69" s="695"/>
      <c r="G69" s="695"/>
      <c r="H69" s="695"/>
      <c r="I69" s="695"/>
      <c r="J69" s="695"/>
      <c r="K69" s="695"/>
      <c r="L69" s="695"/>
      <c r="M69" s="695"/>
      <c r="N69" s="695"/>
      <c r="O69" s="695"/>
      <c r="P69" s="695"/>
      <c r="Q69" s="695"/>
      <c r="R69" s="695"/>
      <c r="S69" s="695"/>
      <c r="T69" s="697"/>
      <c r="U69" s="698"/>
      <c r="V69" s="698"/>
      <c r="W69" s="698"/>
      <c r="X69" s="699"/>
      <c r="Y69" s="341" t="s">
        <v>32</v>
      </c>
      <c r="Z69" s="342" t="s">
        <v>39</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69</v>
      </c>
      <c r="U70" s="700">
        <f>T69/10</f>
        <v>0</v>
      </c>
      <c r="V70" s="700"/>
      <c r="W70" s="700"/>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89</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03" t="s">
        <v>2334</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0</v>
      </c>
      <c r="AN74" s="633" t="s">
        <v>2237</v>
      </c>
      <c r="AO74" s="633"/>
      <c r="AP74" s="633"/>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2335</v>
      </c>
      <c r="F75" s="722"/>
      <c r="G75" s="722"/>
      <c r="H75" s="722"/>
      <c r="I75" s="722"/>
      <c r="J75" s="722"/>
      <c r="K75" s="722"/>
      <c r="L75" s="722"/>
      <c r="M75" s="722"/>
      <c r="N75" s="722"/>
      <c r="O75" s="722"/>
      <c r="P75" s="722"/>
      <c r="Q75" s="722"/>
      <c r="R75" s="722"/>
      <c r="S75" s="722"/>
      <c r="T75" s="722"/>
      <c r="U75" s="722"/>
      <c r="V75" s="722"/>
      <c r="W75" s="722"/>
      <c r="X75" s="598"/>
      <c r="Y75" s="172" t="s">
        <v>39</v>
      </c>
      <c r="Z75" s="284" t="str">
        <f>IF(AR74&lt;&gt;"該当","",IF(AM74=TRUE,"○","×"))</f>
        <v/>
      </c>
      <c r="AA75" s="352"/>
      <c r="AB75" s="352"/>
      <c r="AC75" s="352"/>
      <c r="AD75" s="352"/>
      <c r="AE75" s="352"/>
      <c r="AF75" s="352"/>
      <c r="AG75" s="352"/>
      <c r="AH75" s="352"/>
      <c r="AI75" s="352"/>
      <c r="AJ75" s="352"/>
      <c r="AK75" s="352"/>
      <c r="AL75" s="352"/>
      <c r="AM75" s="624" t="s">
        <v>86</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603" t="s">
        <v>2337</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91</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0</v>
      </c>
      <c r="V79" s="709"/>
      <c r="W79" s="709"/>
      <c r="X79" s="709"/>
      <c r="Y79" s="709"/>
      <c r="Z79" s="357" t="s">
        <v>32</v>
      </c>
      <c r="AA79" s="275" t="s">
        <v>39</v>
      </c>
      <c r="AB79" s="58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92</v>
      </c>
      <c r="D80" s="725"/>
      <c r="E80" s="725"/>
      <c r="F80" s="725"/>
      <c r="G80" s="725"/>
      <c r="H80" s="725"/>
      <c r="I80" s="725"/>
      <c r="J80" s="725"/>
      <c r="K80" s="725"/>
      <c r="L80" s="725"/>
      <c r="M80" s="725"/>
      <c r="N80" s="725"/>
      <c r="O80" s="725"/>
      <c r="P80" s="725"/>
      <c r="Q80" s="725"/>
      <c r="R80" s="725"/>
      <c r="S80" s="725"/>
      <c r="T80" s="726"/>
      <c r="U80" s="708">
        <f>U81+U86</f>
        <v>0</v>
      </c>
      <c r="V80" s="709"/>
      <c r="W80" s="709"/>
      <c r="X80" s="709"/>
      <c r="Y80" s="709"/>
      <c r="Z80" s="333" t="s">
        <v>32</v>
      </c>
      <c r="AA80" s="275" t="s">
        <v>39</v>
      </c>
      <c r="AB80" s="591"/>
      <c r="AC80" s="275"/>
      <c r="AD80" s="275"/>
      <c r="AE80" s="275"/>
      <c r="AF80" s="275"/>
      <c r="AG80" s="275"/>
      <c r="AH80" s="322"/>
      <c r="AI80" s="322"/>
      <c r="AJ80" s="322"/>
      <c r="AK80" s="322"/>
      <c r="AL80" s="322"/>
      <c r="AM80" s="358"/>
    </row>
    <row r="81" spans="1:55" ht="9.75" customHeight="1" thickBot="1">
      <c r="A81" s="256"/>
      <c r="B81" s="356"/>
      <c r="C81" s="741" t="s">
        <v>93</v>
      </c>
      <c r="D81" s="742"/>
      <c r="E81" s="745" t="s">
        <v>94</v>
      </c>
      <c r="F81" s="746"/>
      <c r="G81" s="746"/>
      <c r="H81" s="746"/>
      <c r="I81" s="746"/>
      <c r="J81" s="746"/>
      <c r="K81" s="746"/>
      <c r="L81" s="746"/>
      <c r="M81" s="746"/>
      <c r="N81" s="746"/>
      <c r="O81" s="746"/>
      <c r="P81" s="746"/>
      <c r="Q81" s="746"/>
      <c r="R81" s="746"/>
      <c r="S81" s="746"/>
      <c r="T81" s="747"/>
      <c r="U81" s="751"/>
      <c r="V81" s="752"/>
      <c r="W81" s="752"/>
      <c r="X81" s="752"/>
      <c r="Y81" s="753"/>
      <c r="Z81" s="757" t="s">
        <v>32</v>
      </c>
      <c r="AA81" s="759" t="s">
        <v>39</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69</v>
      </c>
      <c r="AC82" s="727">
        <f>IFERROR(U83/U81*100,0)</f>
        <v>0</v>
      </c>
      <c r="AD82" s="728"/>
      <c r="AE82" s="729"/>
      <c r="AF82" s="733" t="s">
        <v>88</v>
      </c>
      <c r="AG82" s="733" t="s">
        <v>70</v>
      </c>
      <c r="AH82" s="734" t="s">
        <v>39</v>
      </c>
      <c r="AI82" s="589" t="s">
        <v>2406</v>
      </c>
      <c r="AJ82" s="322"/>
      <c r="AK82" s="256"/>
      <c r="AL82" s="322"/>
      <c r="AM82" s="735" t="s">
        <v>2338</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2339</v>
      </c>
      <c r="G83" s="762"/>
      <c r="H83" s="762"/>
      <c r="I83" s="762"/>
      <c r="J83" s="762"/>
      <c r="K83" s="762"/>
      <c r="L83" s="762"/>
      <c r="M83" s="762"/>
      <c r="N83" s="762"/>
      <c r="O83" s="762"/>
      <c r="P83" s="762"/>
      <c r="Q83" s="762"/>
      <c r="R83" s="762"/>
      <c r="S83" s="762"/>
      <c r="T83" s="762"/>
      <c r="U83" s="766"/>
      <c r="V83" s="767"/>
      <c r="W83" s="767"/>
      <c r="X83" s="767"/>
      <c r="Y83" s="768"/>
      <c r="Z83" s="769" t="s">
        <v>32</v>
      </c>
      <c r="AA83" s="759" t="s">
        <v>39</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69</v>
      </c>
      <c r="V85" s="771">
        <f>U83/2</f>
        <v>0</v>
      </c>
      <c r="W85" s="771"/>
      <c r="X85" s="771"/>
      <c r="Y85" s="101" t="s">
        <v>32</v>
      </c>
      <c r="Z85" s="3" t="s">
        <v>70</v>
      </c>
      <c r="AA85" s="102"/>
      <c r="AB85" s="343"/>
      <c r="AC85" s="343"/>
      <c r="AD85" s="344"/>
      <c r="AE85" s="772"/>
      <c r="AF85" s="772"/>
      <c r="AG85" s="339"/>
      <c r="AH85" s="256"/>
      <c r="AI85" s="348"/>
      <c r="AJ85" s="322"/>
      <c r="AK85" s="322"/>
      <c r="AL85" s="322"/>
      <c r="AM85" s="358"/>
    </row>
    <row r="86" spans="1:55" ht="9.75" customHeight="1" thickBot="1">
      <c r="A86" s="256"/>
      <c r="B86" s="356"/>
      <c r="C86" s="773" t="s">
        <v>95</v>
      </c>
      <c r="D86" s="774"/>
      <c r="E86" s="745" t="s">
        <v>96</v>
      </c>
      <c r="F86" s="746"/>
      <c r="G86" s="746"/>
      <c r="H86" s="746"/>
      <c r="I86" s="746"/>
      <c r="J86" s="746"/>
      <c r="K86" s="746"/>
      <c r="L86" s="746"/>
      <c r="M86" s="746"/>
      <c r="N86" s="746"/>
      <c r="O86" s="746"/>
      <c r="P86" s="746"/>
      <c r="Q86" s="746"/>
      <c r="R86" s="746"/>
      <c r="S86" s="746"/>
      <c r="T86" s="747"/>
      <c r="U86" s="751"/>
      <c r="V86" s="752"/>
      <c r="W86" s="752"/>
      <c r="X86" s="752"/>
      <c r="Y86" s="753"/>
      <c r="Z86" s="776" t="s">
        <v>32</v>
      </c>
      <c r="AA86" s="759" t="s">
        <v>39</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69</v>
      </c>
      <c r="AC87" s="727">
        <f>IFERROR(U88/U86*100,0)</f>
        <v>0</v>
      </c>
      <c r="AD87" s="728"/>
      <c r="AE87" s="729"/>
      <c r="AF87" s="733" t="s">
        <v>88</v>
      </c>
      <c r="AG87" s="733" t="s">
        <v>70</v>
      </c>
      <c r="AH87" s="734" t="s">
        <v>39</v>
      </c>
      <c r="AI87" s="589" t="s">
        <v>2406</v>
      </c>
      <c r="AJ87" s="322"/>
      <c r="AK87" s="322"/>
      <c r="AL87" s="322"/>
      <c r="AM87" s="735" t="s">
        <v>2340</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2341</v>
      </c>
      <c r="G88" s="762"/>
      <c r="H88" s="762"/>
      <c r="I88" s="762"/>
      <c r="J88" s="762"/>
      <c r="K88" s="762"/>
      <c r="L88" s="762"/>
      <c r="M88" s="762"/>
      <c r="N88" s="762"/>
      <c r="O88" s="762"/>
      <c r="P88" s="762"/>
      <c r="Q88" s="762"/>
      <c r="R88" s="762"/>
      <c r="S88" s="762"/>
      <c r="T88" s="762"/>
      <c r="U88" s="766"/>
      <c r="V88" s="767"/>
      <c r="W88" s="767"/>
      <c r="X88" s="767"/>
      <c r="Y88" s="768"/>
      <c r="Z88" s="778" t="s">
        <v>32</v>
      </c>
      <c r="AA88" s="759" t="s">
        <v>39</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69</v>
      </c>
      <c r="V90" s="700">
        <f>U88/2</f>
        <v>0</v>
      </c>
      <c r="W90" s="700"/>
      <c r="X90" s="700"/>
      <c r="Y90" s="100" t="s">
        <v>32</v>
      </c>
      <c r="Z90" s="4" t="s">
        <v>70</v>
      </c>
      <c r="AA90" s="102"/>
      <c r="AB90" s="343"/>
      <c r="AC90" s="344"/>
      <c r="AD90" s="772"/>
      <c r="AE90" s="772"/>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98</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90" t="str">
        <f>IF(SUM('別紙様式6-2 事業所個票１:事業所個票10'!CI4)=0,"該当","")</f>
        <v>該当</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103</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104</v>
      </c>
      <c r="F98" s="635"/>
      <c r="G98" s="635"/>
      <c r="H98" s="635"/>
      <c r="I98" s="635"/>
      <c r="J98" s="635"/>
      <c r="K98" s="635"/>
      <c r="L98" s="635"/>
      <c r="M98" s="635"/>
      <c r="N98" s="635"/>
      <c r="O98" s="635"/>
      <c r="P98" s="635"/>
      <c r="Q98" s="635"/>
      <c r="R98" s="79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633" t="s">
        <v>2237</v>
      </c>
      <c r="AO99" s="633"/>
      <c r="AP99" s="633"/>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2238</v>
      </c>
      <c r="AO100" s="633"/>
      <c r="AP100" s="633"/>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111</v>
      </c>
      <c r="D103" s="780"/>
      <c r="E103" s="780"/>
      <c r="F103" s="780"/>
      <c r="G103" s="780"/>
      <c r="H103" s="780"/>
      <c r="I103" s="780"/>
      <c r="J103" s="780"/>
      <c r="K103" s="780"/>
      <c r="L103" s="325"/>
      <c r="M103" s="781"/>
      <c r="N103" s="782"/>
      <c r="O103" s="783" t="s">
        <v>112</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v>
      </c>
      <c r="AL103" s="265"/>
      <c r="AM103" s="786" t="s">
        <v>2147</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113</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114</v>
      </c>
      <c r="F106" s="635"/>
      <c r="G106" s="635"/>
      <c r="H106" s="635"/>
      <c r="I106" s="635"/>
      <c r="J106" s="635"/>
      <c r="K106" s="635"/>
      <c r="L106" s="635"/>
      <c r="M106" s="635"/>
      <c r="N106" s="635"/>
      <c r="O106" s="635"/>
      <c r="P106" s="635"/>
      <c r="Q106" s="635"/>
      <c r="R106" s="79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95"/>
      <c r="C107" s="381" t="s">
        <v>105</v>
      </c>
      <c r="D107" s="796" t="s">
        <v>115</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2237</v>
      </c>
      <c r="AO107" s="633"/>
      <c r="AP107" s="633"/>
      <c r="AQ107" s="258"/>
      <c r="AR107" s="162" t="b">
        <v>0</v>
      </c>
      <c r="AS107" s="633" t="s">
        <v>2239</v>
      </c>
      <c r="AT107" s="633"/>
      <c r="AU107" s="633"/>
    </row>
    <row r="108" spans="1:55" s="266" customFormat="1" ht="25.5" customHeight="1" thickBot="1">
      <c r="A108" s="265"/>
      <c r="B108" s="795"/>
      <c r="C108" s="813"/>
      <c r="D108" s="815" t="s">
        <v>116</v>
      </c>
      <c r="E108" s="816"/>
      <c r="F108" s="816"/>
      <c r="G108" s="816"/>
      <c r="H108" s="821"/>
      <c r="I108" s="823" t="s">
        <v>33</v>
      </c>
      <c r="J108" s="825" t="s">
        <v>117</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0</v>
      </c>
      <c r="AN108" s="633" t="s">
        <v>2238</v>
      </c>
      <c r="AO108" s="633"/>
      <c r="AP108" s="633"/>
      <c r="AQ108" s="402"/>
      <c r="AR108" s="162" t="b">
        <v>0</v>
      </c>
      <c r="AS108" s="633" t="s">
        <v>2240</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2342</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40</v>
      </c>
      <c r="J110" s="403" t="s">
        <v>118</v>
      </c>
      <c r="K110" s="404"/>
      <c r="L110" s="404"/>
      <c r="M110" s="404"/>
      <c r="N110" s="404"/>
      <c r="O110" s="404"/>
      <c r="P110" s="404"/>
      <c r="Q110" s="404"/>
      <c r="R110" s="404"/>
      <c r="S110" s="803" t="s">
        <v>119</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2343</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2344</v>
      </c>
      <c r="D114" s="780"/>
      <c r="E114" s="780"/>
      <c r="F114" s="780"/>
      <c r="G114" s="780"/>
      <c r="H114" s="780"/>
      <c r="I114" s="780"/>
      <c r="J114" s="780"/>
      <c r="K114" s="780"/>
      <c r="L114" s="325"/>
      <c r="M114" s="781"/>
      <c r="N114" s="782"/>
      <c r="O114" s="810" t="s">
        <v>121</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2148</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122</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633" t="s">
        <v>2239</v>
      </c>
      <c r="AT117" s="633"/>
      <c r="AU117" s="633"/>
    </row>
    <row r="118" spans="1:55" s="266" customFormat="1" ht="20.25" customHeight="1" thickBot="1">
      <c r="A118" s="265"/>
      <c r="B118" s="781"/>
      <c r="C118" s="782"/>
      <c r="D118" s="847" t="s">
        <v>114</v>
      </c>
      <c r="E118" s="847"/>
      <c r="F118" s="847"/>
      <c r="G118" s="847"/>
      <c r="H118" s="847"/>
      <c r="I118" s="847"/>
      <c r="J118" s="847"/>
      <c r="K118" s="847"/>
      <c r="L118" s="847"/>
      <c r="M118" s="847"/>
      <c r="N118" s="847"/>
      <c r="O118" s="847"/>
      <c r="P118" s="847"/>
      <c r="Q118" s="848"/>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633" t="s">
        <v>2237</v>
      </c>
      <c r="AO118" s="633"/>
      <c r="AP118" s="633"/>
      <c r="AR118" s="162" t="b">
        <v>0</v>
      </c>
      <c r="AS118" s="633" t="s">
        <v>2240</v>
      </c>
      <c r="AT118" s="633"/>
      <c r="AU118" s="633"/>
    </row>
    <row r="119" spans="1:55" s="266" customFormat="1" ht="28.5" customHeight="1" thickBot="1">
      <c r="A119" s="265"/>
      <c r="B119" s="381" t="s">
        <v>105</v>
      </c>
      <c r="C119" s="849" t="s">
        <v>124</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2238</v>
      </c>
      <c r="AO119" s="633"/>
      <c r="AP119" s="633"/>
      <c r="AR119" s="162" t="b">
        <v>0</v>
      </c>
      <c r="AS119" s="633" t="s">
        <v>2241</v>
      </c>
      <c r="AT119" s="633"/>
      <c r="AU119" s="633"/>
    </row>
    <row r="120" spans="1:55" s="266" customFormat="1" ht="25.5" customHeight="1">
      <c r="A120" s="265"/>
      <c r="B120" s="813"/>
      <c r="C120" s="815" t="s">
        <v>125</v>
      </c>
      <c r="D120" s="816"/>
      <c r="E120" s="816"/>
      <c r="F120" s="816"/>
      <c r="G120" s="417"/>
      <c r="H120" s="418" t="s">
        <v>33</v>
      </c>
      <c r="I120" s="831" t="s">
        <v>126</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2345</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40</v>
      </c>
      <c r="I121" s="841" t="s">
        <v>127</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41</v>
      </c>
      <c r="I122" s="844" t="s">
        <v>128</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107</v>
      </c>
      <c r="C123" s="853" t="s">
        <v>120</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2346</v>
      </c>
      <c r="C125" s="855"/>
      <c r="D125" s="855"/>
      <c r="E125" s="855"/>
      <c r="F125" s="855"/>
      <c r="G125" s="855"/>
      <c r="H125" s="855"/>
      <c r="I125" s="855"/>
      <c r="J125" s="855"/>
      <c r="K125" s="855"/>
      <c r="L125" s="325"/>
      <c r="M125" s="781"/>
      <c r="N125" s="782"/>
      <c r="O125" s="856" t="s">
        <v>129</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2149</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130</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132</v>
      </c>
      <c r="C129" s="556"/>
      <c r="D129" s="556"/>
      <c r="E129" s="556"/>
      <c r="F129" s="556"/>
      <c r="G129" s="556"/>
      <c r="H129" s="556"/>
      <c r="I129" s="556"/>
      <c r="J129" s="556"/>
      <c r="K129" s="556"/>
      <c r="L129" s="550" t="s">
        <v>2361</v>
      </c>
      <c r="M129" s="550"/>
      <c r="N129" s="550"/>
      <c r="O129" s="550"/>
      <c r="P129" s="550"/>
      <c r="Q129" s="550"/>
      <c r="R129" s="550"/>
      <c r="S129" s="550"/>
      <c r="T129" s="550"/>
      <c r="U129" s="550"/>
      <c r="V129" s="550"/>
      <c r="W129" s="550"/>
      <c r="X129" s="550"/>
      <c r="Y129" s="550"/>
      <c r="Z129" s="550"/>
      <c r="AA129" s="551"/>
      <c r="AB129" s="426">
        <f>SUM('別紙様式6-2 事業所個票１:事業所個票10'!AG37)</f>
        <v>0</v>
      </c>
      <c r="AC129" s="552" t="s">
        <v>2363</v>
      </c>
      <c r="AD129" s="553" t="str">
        <f>IF(AB130=0,"",IF(AB129&gt;=AB130,"○","×"))</f>
        <v/>
      </c>
      <c r="AE129" s="256"/>
      <c r="AF129" s="256"/>
      <c r="AG129" s="256"/>
      <c r="AH129" s="256"/>
      <c r="AI129" s="256"/>
      <c r="AJ129" s="256"/>
      <c r="AK129" s="256"/>
      <c r="AL129" s="256"/>
      <c r="AM129" s="427" t="str">
        <f>IF(OR(AD129="×",AD131="×"),"×","")</f>
        <v/>
      </c>
    </row>
    <row r="130" spans="1:56" ht="24.75" customHeight="1" thickBot="1">
      <c r="A130" s="256"/>
      <c r="B130" s="557"/>
      <c r="C130" s="558"/>
      <c r="D130" s="558"/>
      <c r="E130" s="558"/>
      <c r="F130" s="558"/>
      <c r="G130" s="558"/>
      <c r="H130" s="558"/>
      <c r="I130" s="558"/>
      <c r="J130" s="558"/>
      <c r="K130" s="558"/>
      <c r="L130" s="550" t="s">
        <v>2362</v>
      </c>
      <c r="M130" s="550"/>
      <c r="N130" s="550"/>
      <c r="O130" s="550"/>
      <c r="P130" s="550"/>
      <c r="Q130" s="550"/>
      <c r="R130" s="550"/>
      <c r="S130" s="550"/>
      <c r="T130" s="550"/>
      <c r="U130" s="550"/>
      <c r="V130" s="550"/>
      <c r="W130" s="550"/>
      <c r="X130" s="550"/>
      <c r="Y130" s="550"/>
      <c r="Z130" s="550"/>
      <c r="AA130" s="551"/>
      <c r="AB130" s="426">
        <f>SUM('別紙様式6-2 事業所個票１:事業所個票10'!CI6)</f>
        <v>0</v>
      </c>
      <c r="AC130" s="552"/>
      <c r="AD130" s="554"/>
      <c r="AE130" s="256"/>
      <c r="AF130" s="256"/>
      <c r="AG130" s="256"/>
      <c r="AH130" s="256"/>
      <c r="AI130" s="256"/>
      <c r="AJ130" s="256"/>
      <c r="AK130" s="256"/>
      <c r="AL130" s="256"/>
    </row>
    <row r="131" spans="1:56" ht="24.75" customHeight="1" thickBot="1">
      <c r="A131" s="256"/>
      <c r="B131" s="858" t="s">
        <v>2347</v>
      </c>
      <c r="C131" s="850"/>
      <c r="D131" s="850"/>
      <c r="E131" s="850"/>
      <c r="F131" s="850"/>
      <c r="G131" s="850"/>
      <c r="H131" s="850"/>
      <c r="I131" s="850"/>
      <c r="J131" s="850"/>
      <c r="K131" s="850"/>
      <c r="L131" s="550" t="s">
        <v>2361</v>
      </c>
      <c r="M131" s="550"/>
      <c r="N131" s="550"/>
      <c r="O131" s="550"/>
      <c r="P131" s="550"/>
      <c r="Q131" s="550"/>
      <c r="R131" s="550"/>
      <c r="S131" s="550"/>
      <c r="T131" s="550"/>
      <c r="U131" s="550"/>
      <c r="V131" s="550"/>
      <c r="W131" s="550"/>
      <c r="X131" s="550"/>
      <c r="Y131" s="550"/>
      <c r="Z131" s="550"/>
      <c r="AA131" s="551"/>
      <c r="AB131" s="426">
        <f>SUM('別紙様式6-2 事業所個票１:事業所個票10'!AO37)</f>
        <v>0</v>
      </c>
      <c r="AC131" s="552" t="s">
        <v>2363</v>
      </c>
      <c r="AD131" s="553" t="str">
        <f>IF(AB132=0,"",IF(AB131&gt;=AB132,"○","×"))</f>
        <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2362</v>
      </c>
      <c r="M132" s="550"/>
      <c r="N132" s="550"/>
      <c r="O132" s="550"/>
      <c r="P132" s="550"/>
      <c r="Q132" s="550"/>
      <c r="R132" s="550"/>
      <c r="S132" s="550"/>
      <c r="T132" s="550"/>
      <c r="U132" s="550"/>
      <c r="V132" s="550"/>
      <c r="W132" s="550"/>
      <c r="X132" s="550"/>
      <c r="Y132" s="550"/>
      <c r="Z132" s="550"/>
      <c r="AA132" s="551"/>
      <c r="AB132" s="426">
        <f>SUM('別紙様式6-2 事業所個票１:事業所個票10'!CI6)</f>
        <v>0</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24" t="s">
        <v>2348</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135</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70</v>
      </c>
      <c r="AL139" s="265"/>
      <c r="AM139" s="162" t="b">
        <v>0</v>
      </c>
      <c r="AN139" s="786" t="s">
        <v>2351</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137</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138</v>
      </c>
      <c r="C143" s="725"/>
      <c r="D143" s="725"/>
      <c r="E143" s="725"/>
      <c r="F143" s="725"/>
      <c r="G143" s="725"/>
      <c r="H143" s="725"/>
      <c r="I143" s="725"/>
      <c r="J143" s="725"/>
      <c r="K143" s="725"/>
      <c r="L143" s="725"/>
      <c r="M143" s="725"/>
      <c r="N143" s="725"/>
      <c r="O143" s="725"/>
      <c r="P143" s="725"/>
      <c r="Q143" s="726"/>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2364</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139</v>
      </c>
      <c r="C144" s="706"/>
      <c r="D144" s="706"/>
      <c r="E144" s="706"/>
      <c r="F144" s="706"/>
      <c r="G144" s="706"/>
      <c r="H144" s="706"/>
      <c r="I144" s="706"/>
      <c r="J144" s="706"/>
      <c r="K144" s="706"/>
      <c r="L144" s="706"/>
      <c r="M144" s="706"/>
      <c r="N144" s="706"/>
      <c r="O144" s="706"/>
      <c r="P144" s="706"/>
      <c r="Q144" s="707"/>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2365</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140</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該当</v>
      </c>
      <c r="AJ147" s="864"/>
      <c r="AK147" s="865"/>
      <c r="AL147" s="265"/>
    </row>
    <row r="148" spans="1:55" s="266" customFormat="1" ht="28.5" customHeight="1">
      <c r="A148" s="265"/>
      <c r="B148" s="355" t="s">
        <v>85</v>
      </c>
      <c r="C148" s="877" t="s">
        <v>142</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
      </c>
      <c r="AJ150" s="864"/>
      <c r="AK150" s="865"/>
      <c r="AL150" s="265"/>
    </row>
    <row r="151" spans="1:55" s="266" customFormat="1" ht="39" customHeight="1">
      <c r="A151" s="265"/>
      <c r="B151" s="355" t="s">
        <v>85</v>
      </c>
      <c r="C151" s="877" t="s">
        <v>144</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145</v>
      </c>
      <c r="C153" s="879"/>
      <c r="D153" s="879"/>
      <c r="E153" s="880"/>
      <c r="F153" s="881" t="s">
        <v>146</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2242</v>
      </c>
      <c r="AN153" s="624" t="s">
        <v>2150</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147</v>
      </c>
      <c r="C154" s="850"/>
      <c r="D154" s="850"/>
      <c r="E154" s="869"/>
      <c r="F154" s="460"/>
      <c r="G154" s="873" t="s">
        <v>148</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149</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2151</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150</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151</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0</v>
      </c>
    </row>
    <row r="158" spans="1:55" s="266" customFormat="1" ht="24.75" customHeight="1" thickBot="1">
      <c r="A158" s="265"/>
      <c r="B158" s="858" t="s">
        <v>152</v>
      </c>
      <c r="C158" s="850"/>
      <c r="D158" s="850"/>
      <c r="E158" s="869"/>
      <c r="F158" s="465"/>
      <c r="G158" s="884" t="s">
        <v>153</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154</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2151</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155</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156</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0</v>
      </c>
    </row>
    <row r="162" spans="1:55" s="266" customFormat="1" ht="13.5" customHeight="1" thickBot="1">
      <c r="A162" s="265"/>
      <c r="B162" s="858" t="s">
        <v>157</v>
      </c>
      <c r="C162" s="850"/>
      <c r="D162" s="850"/>
      <c r="E162" s="869"/>
      <c r="F162" s="469"/>
      <c r="G162" s="884" t="s">
        <v>158</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159</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2151</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160</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0</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161</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0</v>
      </c>
    </row>
    <row r="166" spans="1:55" s="266" customFormat="1" ht="21" customHeight="1" thickBot="1">
      <c r="A166" s="265"/>
      <c r="B166" s="858" t="s">
        <v>162</v>
      </c>
      <c r="C166" s="850"/>
      <c r="D166" s="850"/>
      <c r="E166" s="869"/>
      <c r="F166" s="465"/>
      <c r="G166" s="890" t="s">
        <v>163</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164</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2151</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165</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0</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166</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0</v>
      </c>
    </row>
    <row r="170" spans="1:55" s="266" customFormat="1" ht="13.5" customHeight="1" thickBot="1">
      <c r="A170" s="265"/>
      <c r="B170" s="858" t="s">
        <v>167</v>
      </c>
      <c r="C170" s="850"/>
      <c r="D170" s="850"/>
      <c r="E170" s="869"/>
      <c r="F170" s="469"/>
      <c r="G170" s="888" t="s">
        <v>168</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169</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0</v>
      </c>
      <c r="AN171" s="604" t="s">
        <v>2151</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170</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171</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172</v>
      </c>
      <c r="C174" s="850"/>
      <c r="D174" s="850"/>
      <c r="E174" s="869"/>
      <c r="F174" s="469"/>
      <c r="G174" s="888" t="s">
        <v>173</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174</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2151</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175</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176</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177</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913" t="s">
        <v>180</v>
      </c>
      <c r="C181" s="914"/>
      <c r="D181" s="914"/>
      <c r="E181" s="915" t="b">
        <v>0</v>
      </c>
      <c r="F181" s="460"/>
      <c r="G181" s="901" t="s">
        <v>2243</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0</v>
      </c>
      <c r="AN181" s="604" t="s">
        <v>179</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2244</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183</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184</v>
      </c>
      <c r="AF186" s="897"/>
      <c r="AG186" s="897"/>
      <c r="AH186" s="897"/>
      <c r="AI186" s="897"/>
      <c r="AJ186" s="898"/>
      <c r="AK186" s="458" t="str">
        <f>IF(AND(AM187=TRUE,OR(Q20=0,AM188=TRUE),AM189=TRUE,AM190=TRUE,AM191=TRUE,AM192=TRUE),"○","×")</f>
        <v>×</v>
      </c>
      <c r="AL186" s="256"/>
      <c r="AM186" s="624" t="s">
        <v>2152</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185</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187</v>
      </c>
      <c r="AF187" s="904"/>
      <c r="AG187" s="904"/>
      <c r="AH187" s="904"/>
      <c r="AI187" s="904"/>
      <c r="AJ187" s="904"/>
      <c r="AK187" s="905"/>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186</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187</v>
      </c>
      <c r="AF188" s="909"/>
      <c r="AG188" s="909"/>
      <c r="AH188" s="909"/>
      <c r="AI188" s="909"/>
      <c r="AJ188" s="909"/>
      <c r="AK188" s="9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188</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189</v>
      </c>
      <c r="AF189" s="909"/>
      <c r="AG189" s="909"/>
      <c r="AH189" s="909"/>
      <c r="AI189" s="909"/>
      <c r="AJ189" s="909"/>
      <c r="AK189" s="9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190</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191</v>
      </c>
      <c r="AF190" s="927"/>
      <c r="AG190" s="927"/>
      <c r="AH190" s="927"/>
      <c r="AI190" s="927"/>
      <c r="AJ190" s="927"/>
      <c r="AK190" s="928"/>
      <c r="AL190" s="256"/>
      <c r="AM190" s="162" t="b">
        <v>0</v>
      </c>
    </row>
    <row r="191" spans="1:59" s="266" customFormat="1" ht="23.25" customHeight="1">
      <c r="A191" s="265"/>
      <c r="B191" s="469"/>
      <c r="C191" s="911" t="s">
        <v>192</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193</v>
      </c>
      <c r="AF191" s="909"/>
      <c r="AG191" s="909"/>
      <c r="AH191" s="909"/>
      <c r="AI191" s="909"/>
      <c r="AJ191" s="909"/>
      <c r="AK191" s="910"/>
      <c r="AL191" s="256"/>
      <c r="AM191" s="162" t="b">
        <v>0</v>
      </c>
      <c r="AN191" s="483"/>
      <c r="AO191" s="483"/>
      <c r="AP191" s="483"/>
    </row>
    <row r="192" spans="1:59" s="266" customFormat="1" ht="13.5" customHeight="1" thickBot="1">
      <c r="A192" s="265"/>
      <c r="B192" s="473"/>
      <c r="C192" s="929" t="s">
        <v>194</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195</v>
      </c>
      <c r="AF192" s="932"/>
      <c r="AG192" s="932"/>
      <c r="AH192" s="932"/>
      <c r="AI192" s="932"/>
      <c r="AJ192" s="932"/>
      <c r="AK192" s="933"/>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920" t="s">
        <v>2245</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198</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922"/>
      <c r="F200" s="923"/>
      <c r="G200" s="494" t="s">
        <v>75</v>
      </c>
      <c r="H200" s="922"/>
      <c r="I200" s="923"/>
      <c r="J200" s="494" t="s">
        <v>200</v>
      </c>
      <c r="K200" s="922"/>
      <c r="L200" s="923"/>
      <c r="M200" s="494" t="s">
        <v>201</v>
      </c>
      <c r="N200" s="482"/>
      <c r="O200" s="924" t="s">
        <v>20</v>
      </c>
      <c r="P200" s="924"/>
      <c r="Q200" s="924"/>
      <c r="R200" s="925" t="str">
        <f>IF(H7="","",H7)</f>
        <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202</v>
      </c>
      <c r="P201" s="946"/>
      <c r="Q201" s="946"/>
      <c r="R201" s="947" t="s">
        <v>22</v>
      </c>
      <c r="S201" s="947"/>
      <c r="T201" s="948"/>
      <c r="U201" s="948"/>
      <c r="V201" s="948"/>
      <c r="W201" s="948"/>
      <c r="X201" s="948"/>
      <c r="Y201" s="949" t="s">
        <v>23</v>
      </c>
      <c r="Z201" s="949"/>
      <c r="AA201" s="948"/>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206</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207</v>
      </c>
      <c r="C209" s="937" t="s">
        <v>208</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209</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210</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211</v>
      </c>
      <c r="C212" s="940" t="s">
        <v>212</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213</v>
      </c>
      <c r="C213" s="943" t="s">
        <v>214</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215</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207</v>
      </c>
      <c r="C216" s="965" t="s">
        <v>216</v>
      </c>
      <c r="D216" s="966"/>
      <c r="E216" s="966"/>
      <c r="F216" s="966"/>
      <c r="G216" s="966"/>
      <c r="H216" s="966"/>
      <c r="I216" s="967"/>
      <c r="J216" s="958" t="s">
        <v>217</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211</v>
      </c>
      <c r="C217" s="955" t="s">
        <v>218</v>
      </c>
      <c r="D217" s="955"/>
      <c r="E217" s="955"/>
      <c r="F217" s="955"/>
      <c r="G217" s="955"/>
      <c r="H217" s="955"/>
      <c r="I217" s="955"/>
      <c r="J217" s="956" t="s">
        <v>219</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220</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221</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222</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213</v>
      </c>
      <c r="C221" s="955" t="s">
        <v>224</v>
      </c>
      <c r="D221" s="955"/>
      <c r="E221" s="955"/>
      <c r="F221" s="955"/>
      <c r="G221" s="955"/>
      <c r="H221" s="955"/>
      <c r="I221" s="955"/>
      <c r="J221" s="956" t="s">
        <v>225</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226</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955" t="s">
        <v>227</v>
      </c>
      <c r="D223" s="955"/>
      <c r="E223" s="955"/>
      <c r="F223" s="955"/>
      <c r="G223" s="955"/>
      <c r="H223" s="955"/>
      <c r="I223" s="955"/>
      <c r="J223" s="956" t="s">
        <v>228</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
      </c>
      <c r="AL223" s="256"/>
      <c r="AM223" s="258"/>
    </row>
    <row r="224" spans="1:60" s="266" customFormat="1" ht="36" customHeight="1">
      <c r="A224" s="265"/>
      <c r="B224" s="518" t="s">
        <v>2354</v>
      </c>
      <c r="C224" s="955" t="s">
        <v>229</v>
      </c>
      <c r="D224" s="955"/>
      <c r="E224" s="955"/>
      <c r="F224" s="955"/>
      <c r="G224" s="955"/>
      <c r="H224" s="955"/>
      <c r="I224" s="955"/>
      <c r="J224" s="956" t="s">
        <v>230</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2355</v>
      </c>
      <c r="C225" s="955" t="s">
        <v>232</v>
      </c>
      <c r="D225" s="955"/>
      <c r="E225" s="955"/>
      <c r="F225" s="955"/>
      <c r="G225" s="955"/>
      <c r="H225" s="955"/>
      <c r="I225" s="955"/>
      <c r="J225" s="958" t="s">
        <v>233</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231</v>
      </c>
      <c r="C226" s="955" t="s">
        <v>234</v>
      </c>
      <c r="D226" s="955"/>
      <c r="E226" s="955"/>
      <c r="F226" s="955"/>
      <c r="G226" s="955"/>
      <c r="H226" s="955"/>
      <c r="I226" s="955"/>
      <c r="J226" s="958" t="s">
        <v>235</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236</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237</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28</v>
      </c>
      <c r="C230" s="951" t="s">
        <v>238</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28</v>
      </c>
      <c r="C231" s="953" t="s">
        <v>2246</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election activeCell="AI1" sqref="AI1:AP1"/>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6" t="s">
        <v>2413</v>
      </c>
      <c r="O1" s="1056"/>
      <c r="P1" s="1056"/>
      <c r="Q1" s="1056"/>
      <c r="R1" s="1056"/>
      <c r="S1" s="1056"/>
      <c r="T1" s="1056"/>
      <c r="U1" s="1056"/>
      <c r="V1" s="1056"/>
      <c r="W1" s="1056"/>
      <c r="X1" s="1056"/>
      <c r="Y1" s="1056"/>
      <c r="Z1" s="1056"/>
      <c r="AA1" s="1056"/>
      <c r="AB1" s="1056"/>
      <c r="AC1" s="1056"/>
      <c r="AD1" s="1056"/>
      <c r="AE1" s="1056"/>
      <c r="AF1" s="1170" t="s">
        <v>25</v>
      </c>
      <c r="AG1" s="1170"/>
      <c r="AH1" s="1170"/>
      <c r="AI1" s="1171" t="str">
        <f>IF(G5="","",G5)</f>
        <v/>
      </c>
      <c r="AJ1" s="1171"/>
      <c r="AK1" s="1171"/>
      <c r="AL1" s="1171"/>
      <c r="AM1" s="1171"/>
      <c r="AN1" s="1171"/>
      <c r="AO1" s="1171"/>
      <c r="AP1" s="1171"/>
      <c r="AS1" s="999" t="str">
        <f>B9&amp;G9&amp;L9</f>
        <v/>
      </c>
      <c r="AT1" s="1000"/>
      <c r="AU1" s="1000"/>
      <c r="AV1" s="1000"/>
      <c r="AW1" s="1000"/>
      <c r="AX1" s="1000"/>
      <c r="AY1" s="1000"/>
      <c r="AZ1" s="1000"/>
      <c r="BA1" s="1000"/>
      <c r="BB1" s="1000"/>
      <c r="BC1" s="1000"/>
      <c r="BD1" s="1000"/>
      <c r="BE1" s="1001"/>
      <c r="BF1" s="998" t="str">
        <f>IFERROR(VLOOKUP(Y5,【参考】数式用!$AJ$2:$AK$24,2,FALSE),"")</f>
        <v/>
      </c>
      <c r="BG1" s="998"/>
      <c r="BH1" s="998"/>
      <c r="BI1" s="998"/>
      <c r="BJ1" s="998"/>
      <c r="BK1" s="998"/>
      <c r="BL1" s="998"/>
      <c r="BM1" s="998"/>
      <c r="BN1" s="998"/>
      <c r="BO1" s="998"/>
      <c r="BP1" s="998"/>
      <c r="CE1" s="174" t="s">
        <v>2374</v>
      </c>
    </row>
    <row r="2" spans="1:88" s="175" customFormat="1" ht="19.5" customHeight="1" thickBot="1">
      <c r="C2" s="173"/>
      <c r="D2" s="173"/>
      <c r="E2" s="173"/>
      <c r="F2" s="173"/>
      <c r="G2" s="173"/>
      <c r="H2" s="173"/>
      <c r="I2" s="173"/>
      <c r="J2" s="173"/>
      <c r="K2" s="173"/>
      <c r="L2" s="173"/>
      <c r="M2" s="173"/>
      <c r="N2" s="1056"/>
      <c r="O2" s="1056"/>
      <c r="P2" s="1056"/>
      <c r="Q2" s="1056"/>
      <c r="R2" s="1056"/>
      <c r="S2" s="1056"/>
      <c r="T2" s="1056"/>
      <c r="U2" s="1056"/>
      <c r="V2" s="1056"/>
      <c r="W2" s="1056"/>
      <c r="X2" s="1056"/>
      <c r="Y2" s="1056"/>
      <c r="Z2" s="1056"/>
      <c r="AA2" s="1056"/>
      <c r="AB2" s="1056"/>
      <c r="AC2" s="1056"/>
      <c r="AD2" s="1056"/>
      <c r="AE2" s="1056"/>
      <c r="AF2" s="173"/>
      <c r="AG2" s="173"/>
      <c r="AH2" s="173"/>
      <c r="AI2" s="173"/>
      <c r="AJ2" s="173"/>
      <c r="AK2" s="173"/>
      <c r="AL2" s="173"/>
      <c r="AM2" s="173"/>
      <c r="AN2" s="173"/>
      <c r="AO2" s="173"/>
      <c r="AP2" s="173"/>
      <c r="AQ2" s="531"/>
      <c r="AR2" s="531"/>
      <c r="CE2" s="986" t="s">
        <v>2377</v>
      </c>
      <c r="CF2" s="986"/>
      <c r="CG2" s="986"/>
      <c r="CH2" s="986"/>
      <c r="CI2" s="1172" t="str">
        <f>IF(AI1&lt;&gt;"",1,"")</f>
        <v/>
      </c>
      <c r="CJ2" s="117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6" t="s">
        <v>2371</v>
      </c>
      <c r="CF3" s="986"/>
      <c r="CG3" s="986"/>
      <c r="CH3" s="986"/>
      <c r="CI3" s="1174" t="str">
        <f>IF(AND(L9="ベア加算",Q49="ベア加算"),1,"")</f>
        <v/>
      </c>
      <c r="CJ3" s="1175"/>
    </row>
    <row r="4" spans="1:88" ht="25.5" customHeight="1">
      <c r="B4" s="1068" t="s">
        <v>2287</v>
      </c>
      <c r="C4" s="1068"/>
      <c r="D4" s="1068"/>
      <c r="E4" s="1068"/>
      <c r="F4" s="1068"/>
      <c r="G4" s="1068" t="s">
        <v>0</v>
      </c>
      <c r="H4" s="1068"/>
      <c r="I4" s="1068"/>
      <c r="J4" s="1067" t="s">
        <v>1</v>
      </c>
      <c r="K4" s="1067"/>
      <c r="L4" s="1067"/>
      <c r="M4" s="1067"/>
      <c r="N4" s="1067"/>
      <c r="O4" s="1067"/>
      <c r="P4" s="1069" t="s">
        <v>2157</v>
      </c>
      <c r="Q4" s="1070"/>
      <c r="R4" s="1070"/>
      <c r="S4" s="1071" t="s">
        <v>2</v>
      </c>
      <c r="T4" s="1072"/>
      <c r="U4" s="1072"/>
      <c r="V4" s="1072"/>
      <c r="W4" s="1072"/>
      <c r="X4" s="1072"/>
      <c r="Y4" s="1067" t="s">
        <v>3</v>
      </c>
      <c r="Z4" s="1067"/>
      <c r="AA4" s="1067"/>
      <c r="AB4" s="1067"/>
      <c r="AC4" s="1067"/>
      <c r="AD4" s="1067"/>
      <c r="AE4" s="1067" t="s">
        <v>2154</v>
      </c>
      <c r="AF4" s="1067"/>
      <c r="AG4" s="1067"/>
      <c r="AH4" s="1067"/>
      <c r="AI4" s="1067" t="s">
        <v>2155</v>
      </c>
      <c r="AJ4" s="1067"/>
      <c r="AK4" s="1067"/>
      <c r="AL4" s="1067"/>
      <c r="AM4" s="1067" t="s">
        <v>2153</v>
      </c>
      <c r="AN4" s="1067"/>
      <c r="AO4" s="1067"/>
      <c r="AP4" s="1067"/>
      <c r="AS4" s="183"/>
      <c r="AT4" s="1007" t="s">
        <v>2248</v>
      </c>
      <c r="AU4" s="1007" t="s">
        <v>2199</v>
      </c>
      <c r="AV4" s="1007" t="s">
        <v>2200</v>
      </c>
      <c r="AW4" s="1007" t="s">
        <v>2201</v>
      </c>
      <c r="AX4" s="1007" t="s">
        <v>2202</v>
      </c>
      <c r="AY4" s="1007" t="s">
        <v>2203</v>
      </c>
      <c r="AZ4" s="1007" t="s">
        <v>2247</v>
      </c>
      <c r="BA4" s="184"/>
      <c r="CE4" s="986" t="s">
        <v>2376</v>
      </c>
      <c r="CF4" s="986"/>
      <c r="CG4" s="986"/>
      <c r="CH4" s="986"/>
      <c r="CI4" s="977" t="str">
        <f>IF(OR(OR(G49="処遇加算Ⅰ",G49="処遇加算Ⅱ"),OR(AS48="処遇加算Ⅰ",AS48="処遇加算Ⅱ")),1,"")</f>
        <v/>
      </c>
      <c r="CJ4" s="978"/>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216"/>
      <c r="T5" s="1217"/>
      <c r="U5" s="1217"/>
      <c r="V5" s="1217"/>
      <c r="W5" s="1217"/>
      <c r="X5" s="1218"/>
      <c r="Y5" s="1219"/>
      <c r="Z5" s="1219"/>
      <c r="AA5" s="1219"/>
      <c r="AB5" s="1219"/>
      <c r="AC5" s="1219"/>
      <c r="AD5" s="1219"/>
      <c r="AE5" s="1035"/>
      <c r="AF5" s="1036"/>
      <c r="AG5" s="1036"/>
      <c r="AH5" s="1037"/>
      <c r="AI5" s="1035"/>
      <c r="AJ5" s="1036"/>
      <c r="AK5" s="1036"/>
      <c r="AL5" s="1037"/>
      <c r="AM5" s="1038">
        <f>AE5-AI5</f>
        <v>0</v>
      </c>
      <c r="AN5" s="1039"/>
      <c r="AO5" s="1039"/>
      <c r="AP5" s="1040"/>
      <c r="AS5" s="183"/>
      <c r="AT5" s="1007"/>
      <c r="AU5" s="1007"/>
      <c r="AV5" s="1007"/>
      <c r="AW5" s="1007"/>
      <c r="AX5" s="1007"/>
      <c r="AY5" s="1007"/>
      <c r="AZ5" s="1007"/>
      <c r="BA5" s="184"/>
      <c r="CE5" s="986" t="s">
        <v>2370</v>
      </c>
      <c r="CF5" s="986"/>
      <c r="CG5" s="986"/>
      <c r="CH5" s="986"/>
      <c r="CI5" s="977" t="str">
        <f>IF(OR(G49="処遇加算Ⅰ",AS48="処遇加算Ⅰ"),1,"")</f>
        <v/>
      </c>
      <c r="CJ5" s="978"/>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7"/>
      <c r="AU6" s="1007"/>
      <c r="AV6" s="1007"/>
      <c r="AW6" s="1007"/>
      <c r="AX6" s="1007"/>
      <c r="AY6" s="1007"/>
      <c r="AZ6" s="1007"/>
      <c r="BA6" s="184"/>
      <c r="CE6" s="986" t="s">
        <v>2373</v>
      </c>
      <c r="CF6" s="986"/>
      <c r="CG6" s="986"/>
      <c r="CH6" s="986"/>
      <c r="CI6" s="97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8"/>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7"/>
      <c r="AU7" s="1007"/>
      <c r="AV7" s="1007"/>
      <c r="AW7" s="1007"/>
      <c r="AX7" s="1007"/>
      <c r="AY7" s="1007"/>
      <c r="AZ7" s="1007"/>
      <c r="BA7" s="184"/>
      <c r="CE7" s="1163" t="s">
        <v>2372</v>
      </c>
      <c r="CF7" s="1163"/>
      <c r="CG7" s="1163"/>
      <c r="CH7" s="1163"/>
      <c r="CI7" s="977" t="str">
        <f>IF(AND(AH62=1,AD41=""),1,"")</f>
        <v/>
      </c>
      <c r="CJ7" s="978"/>
    </row>
    <row r="8" spans="1:88" ht="17.25" customHeight="1" thickBot="1">
      <c r="B8" s="1088" t="s">
        <v>2322</v>
      </c>
      <c r="C8" s="1089"/>
      <c r="D8" s="1089"/>
      <c r="E8" s="1089"/>
      <c r="F8" s="1089"/>
      <c r="G8" s="1089"/>
      <c r="H8" s="1089"/>
      <c r="I8" s="1089"/>
      <c r="J8" s="1089"/>
      <c r="K8" s="1089"/>
      <c r="L8" s="1089"/>
      <c r="M8" s="1089"/>
      <c r="N8" s="1089"/>
      <c r="O8" s="1089"/>
      <c r="P8" s="1089"/>
      <c r="Q8" s="1089"/>
      <c r="R8" s="1089"/>
      <c r="S8" s="1090"/>
      <c r="T8" s="996" t="s">
        <v>12</v>
      </c>
      <c r="U8" s="997"/>
      <c r="V8" s="1050" t="str">
        <f>IFERROR(IF(VLOOKUP(AS1,【参考】数式用2!E6:L23,3,FALSE)="","",VLOOKUP(AS1,【参考】数式用2!E6:L23,3,FALSE)),"")</f>
        <v/>
      </c>
      <c r="W8" s="1051"/>
      <c r="X8" s="1051"/>
      <c r="Y8" s="1051"/>
      <c r="Z8" s="1052"/>
      <c r="AA8" s="1031" t="str">
        <f>IFERROR(VLOOKUP(AS1,【参考】数式用2!E6:L23,4,FALSE),"")</f>
        <v/>
      </c>
      <c r="AB8" s="1031"/>
      <c r="AC8" s="1031"/>
      <c r="AD8" s="1031"/>
      <c r="AE8" s="1031"/>
      <c r="AF8" s="1031"/>
      <c r="AG8" s="1031"/>
      <c r="AH8" s="1031"/>
      <c r="AI8" s="1031"/>
      <c r="AJ8" s="1031"/>
      <c r="AK8" s="1031"/>
      <c r="AL8" s="1031"/>
      <c r="AM8" s="1031"/>
      <c r="AN8" s="1031"/>
      <c r="AO8" s="1031"/>
      <c r="AP8" s="1032"/>
      <c r="AS8" s="183"/>
      <c r="AT8" s="1157" t="str">
        <f>IF(L9="ベア加算","",IF(OR(V8="新加算Ⅰ",V8="新加算Ⅱ",V8="新加算Ⅲ",V8="新加算Ⅳ"),"○",""))</f>
        <v/>
      </c>
      <c r="AU8" s="115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5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57" t="str">
        <f>IF(OR(V8="新加算Ⅰ",V8="新加算Ⅱ",V8="新加算Ⅲ",V8="新加算Ⅴ(１)",V8="新加算Ⅴ(３)",V8="新加算Ⅴ(８)"),"○","")</f>
        <v/>
      </c>
      <c r="AX8" s="1157" t="str">
        <f>IF(OR(V8="新加算Ⅰ",V8="新加算Ⅱ",V8="新加算Ⅴ(１)",V8="新加算Ⅴ(２)",V8="新加算Ⅴ(３)",V8="新加算Ⅴ(４)",V8="新加算Ⅴ(５)",V8="新加算Ⅴ(６)",V8="新加算Ⅴ(７)",V8="新加算Ⅴ(９)",V8="新加算Ⅴ(10)",V8="新加算Ⅴ(12)"),"○","")</f>
        <v/>
      </c>
      <c r="AY8" s="1157" t="str">
        <f>IF(OR(V8="新加算Ⅰ",V8="新加算Ⅴ(１)",V8="新加算Ⅴ(２)",V8="新加算Ⅴ(５)",V8="新加算Ⅴ(７)",V8="新加算Ⅴ(10)"),"○","")</f>
        <v/>
      </c>
      <c r="AZ8" s="1157" t="str">
        <f>IF(OR(V8="新加算Ⅰ",V8="新加算Ⅱ",V8="新加算Ⅴ(１)",V8="新加算Ⅴ(２)",V8="新加算Ⅴ(３)",V8="新加算Ⅴ(４)",V8="新加算Ⅴ(５)",V8="新加算Ⅴ(６)",V8="新加算Ⅴ(７)",V8="新加算Ⅴ(９)",V8="新加算Ⅴ(10)",V8="新加算Ⅴ(12)"),"○","")</f>
        <v/>
      </c>
      <c r="BA8" s="184"/>
      <c r="CE8" s="1163" t="s">
        <v>2372</v>
      </c>
      <c r="CF8" s="1163"/>
      <c r="CG8" s="1163"/>
      <c r="CH8" s="1163"/>
      <c r="CI8" s="977" t="str">
        <f>IF(AND(AP62=1,AL41=""),1,"")</f>
        <v/>
      </c>
      <c r="CJ8" s="978"/>
    </row>
    <row r="9" spans="1:88" ht="26.25" customHeight="1">
      <c r="B9" s="1091"/>
      <c r="C9" s="1092"/>
      <c r="D9" s="1092"/>
      <c r="E9" s="1092"/>
      <c r="F9" s="1093"/>
      <c r="G9" s="1094"/>
      <c r="H9" s="1095"/>
      <c r="I9" s="1095"/>
      <c r="J9" s="1095"/>
      <c r="K9" s="1096"/>
      <c r="L9" s="1097"/>
      <c r="M9" s="1098"/>
      <c r="N9" s="1098"/>
      <c r="O9" s="1098"/>
      <c r="P9" s="1099"/>
      <c r="Q9" s="1086" t="s">
        <v>2195</v>
      </c>
      <c r="R9" s="1087"/>
      <c r="S9" s="1087"/>
      <c r="T9" s="996"/>
      <c r="U9" s="997"/>
      <c r="V9" s="1053" t="str">
        <f>IFERROR(VLOOKUP(Y5,【参考】数式用!$A$5:$AB$27,MATCH(V8,【参考】数式用!$B$4:$AB$4,0)+1,FALSE),"")</f>
        <v/>
      </c>
      <c r="W9" s="1054"/>
      <c r="X9" s="1054"/>
      <c r="Y9" s="1054"/>
      <c r="Z9" s="1055"/>
      <c r="AA9" s="1033"/>
      <c r="AB9" s="1033"/>
      <c r="AC9" s="1033"/>
      <c r="AD9" s="1033"/>
      <c r="AE9" s="1033"/>
      <c r="AF9" s="1033"/>
      <c r="AG9" s="1033"/>
      <c r="AH9" s="1033"/>
      <c r="AI9" s="1033"/>
      <c r="AJ9" s="1033"/>
      <c r="AK9" s="1033"/>
      <c r="AL9" s="1033"/>
      <c r="AM9" s="1033"/>
      <c r="AN9" s="1033"/>
      <c r="AO9" s="1033"/>
      <c r="AP9" s="1034"/>
      <c r="AS9" s="183"/>
      <c r="AT9" s="1158"/>
      <c r="AU9" s="1158"/>
      <c r="AV9" s="1158"/>
      <c r="AW9" s="1158"/>
      <c r="AX9" s="1158"/>
      <c r="AY9" s="1158"/>
      <c r="AZ9" s="1158"/>
      <c r="BA9" s="184"/>
      <c r="CE9" s="986" t="s">
        <v>2372</v>
      </c>
      <c r="CF9" s="986"/>
      <c r="CG9" s="986"/>
      <c r="CH9" s="986"/>
      <c r="CI9" s="977" t="str">
        <f>IF(OR(AH62=1,AP62=1),1,"")</f>
        <v/>
      </c>
      <c r="CJ9" s="978"/>
    </row>
    <row r="10" spans="1:88" ht="11.25" customHeight="1">
      <c r="B10" s="1100" t="str">
        <f>IFERROR(VLOOKUP(Y5,【参考】数式用!$A$5:$J$27,MATCH(B9,【参考】数式用!$B$4:$J$4,0)+1,0),"")</f>
        <v/>
      </c>
      <c r="C10" s="1101"/>
      <c r="D10" s="1101"/>
      <c r="E10" s="1101"/>
      <c r="F10" s="1102"/>
      <c r="G10" s="1100" t="str">
        <f>IFERROR(VLOOKUP(Y5,【参考】数式用!$A$5:$J$27,MATCH(G9,【参考】数式用!$B$4:$J$4,0)+1,0),"")</f>
        <v/>
      </c>
      <c r="H10" s="1101"/>
      <c r="I10" s="1101"/>
      <c r="J10" s="1101"/>
      <c r="K10" s="1102"/>
      <c r="L10" s="1100" t="str">
        <f>IFERROR(VLOOKUP(Y5,【参考】数式用!$A$5:$J$27,MATCH(L9,【参考】数式用!$B$4:$J$4,0)+1,0),"")</f>
        <v/>
      </c>
      <c r="M10" s="1101"/>
      <c r="N10" s="1101"/>
      <c r="O10" s="1101"/>
      <c r="P10" s="1102"/>
      <c r="Q10" s="1106">
        <f>SUM(B10,G10,L10)</f>
        <v>0</v>
      </c>
      <c r="R10" s="1107"/>
      <c r="S10" s="110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6" t="s">
        <v>2375</v>
      </c>
      <c r="CF10" s="986"/>
      <c r="CG10" s="986"/>
      <c r="CH10" s="986"/>
      <c r="CI10" s="977">
        <f>IF(OR(AH63=1,AP63=1),1,0)</f>
        <v>0</v>
      </c>
      <c r="CJ10" s="978"/>
    </row>
    <row r="11" spans="1:88" s="194" customFormat="1" ht="20.25" customHeight="1" thickBot="1">
      <c r="B11" s="1103"/>
      <c r="C11" s="1104"/>
      <c r="D11" s="1104"/>
      <c r="E11" s="1104"/>
      <c r="F11" s="1105"/>
      <c r="G11" s="1103"/>
      <c r="H11" s="1104"/>
      <c r="I11" s="1104"/>
      <c r="J11" s="1104"/>
      <c r="K11" s="1105"/>
      <c r="L11" s="1103"/>
      <c r="M11" s="1104"/>
      <c r="N11" s="1104"/>
      <c r="O11" s="1104"/>
      <c r="P11" s="1105"/>
      <c r="Q11" s="1106"/>
      <c r="R11" s="1107"/>
      <c r="S11" s="1107"/>
      <c r="T11" s="1048"/>
      <c r="U11" s="997"/>
      <c r="V11" s="1059" t="str">
        <f>IFERROR(IF(VLOOKUP(AS1,【参考】数式用2!E6:L23,5,FALSE)="","",VLOOKUP(AS1,【参考】数式用2!E6:L23,5,FALSE)),"")</f>
        <v/>
      </c>
      <c r="W11" s="1059"/>
      <c r="X11" s="1059"/>
      <c r="Y11" s="1059"/>
      <c r="Z11" s="1059"/>
      <c r="AA11" s="1031" t="str">
        <f>IFERROR(VLOOKUP(AS1,【参考】数式用2!E6:L23,6,FALSE),"")</f>
        <v/>
      </c>
      <c r="AB11" s="1031"/>
      <c r="AC11" s="1031"/>
      <c r="AD11" s="1031"/>
      <c r="AE11" s="1031"/>
      <c r="AF11" s="1031"/>
      <c r="AG11" s="1031"/>
      <c r="AH11" s="1031"/>
      <c r="AI11" s="1031"/>
      <c r="AJ11" s="1031"/>
      <c r="AK11" s="1031"/>
      <c r="AL11" s="1031"/>
      <c r="AM11" s="1031"/>
      <c r="AN11" s="1031"/>
      <c r="AO11" s="1031"/>
      <c r="AP11" s="1032"/>
      <c r="AS11" s="199"/>
      <c r="AT11" s="1157" t="str">
        <f>IF(L9="ベア加算","",IF(OR(V11="新加算Ⅰ",V11="新加算Ⅱ",V11="新加算Ⅲ",V11="新加算Ⅳ"),"○",""))</f>
        <v/>
      </c>
      <c r="AU11" s="115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5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57" t="str">
        <f>IF(OR(V11="新加算Ⅰ",V11="新加算Ⅱ",V11="新加算Ⅲ",V11="新加算Ⅴ(１)",V11="新加算Ⅴ(３)",V11="新加算Ⅴ(８)"),"○","")</f>
        <v/>
      </c>
      <c r="AX11" s="1157" t="str">
        <f>IF(OR(V11="新加算Ⅰ",V11="新加算Ⅱ",V11="新加算Ⅴ(１)",V11="新加算Ⅴ(２)",V11="新加算Ⅴ(３)",V11="新加算Ⅴ(４)",V11="新加算Ⅴ(５)",V11="新加算Ⅴ(６)",V11="新加算Ⅴ(７)",V11="新加算Ⅴ(９)",V11="新加算Ⅴ(10)",V11="新加算Ⅴ(12)"),"○","")</f>
        <v/>
      </c>
      <c r="AY11" s="1157" t="str">
        <f>IF(OR(V11="新加算Ⅰ",V11="新加算Ⅴ(１)",V11="新加算Ⅴ(２)",V11="新加算Ⅴ(５)",V11="新加算Ⅴ(７)",V11="新加算Ⅴ(10)"),"○","")</f>
        <v/>
      </c>
      <c r="AZ11" s="1157"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48"/>
      <c r="U12" s="997"/>
      <c r="V12" s="1058" t="str">
        <f>IFERROR(VLOOKUP(Y5,【参考】数式用!$A$5:$AB$27,MATCH(V11,【参考】数式用!$B$4:$AB$4,0)+1,FALSE),"")</f>
        <v/>
      </c>
      <c r="W12" s="1058"/>
      <c r="X12" s="1058"/>
      <c r="Y12" s="1058"/>
      <c r="Z12" s="1058"/>
      <c r="AA12" s="1033"/>
      <c r="AB12" s="1033"/>
      <c r="AC12" s="1033"/>
      <c r="AD12" s="1033"/>
      <c r="AE12" s="1033"/>
      <c r="AF12" s="1033"/>
      <c r="AG12" s="1033"/>
      <c r="AH12" s="1033"/>
      <c r="AI12" s="1033"/>
      <c r="AJ12" s="1033"/>
      <c r="AK12" s="1033"/>
      <c r="AL12" s="1033"/>
      <c r="AM12" s="1033"/>
      <c r="AN12" s="1033"/>
      <c r="AO12" s="1033"/>
      <c r="AP12" s="1034"/>
      <c r="AS12" s="183"/>
      <c r="AT12" s="1158"/>
      <c r="AU12" s="1158"/>
      <c r="AV12" s="1158"/>
      <c r="AW12" s="1158"/>
      <c r="AX12" s="1158"/>
      <c r="AY12" s="1158"/>
      <c r="AZ12" s="1158"/>
      <c r="BA12" s="184"/>
    </row>
    <row r="13" spans="1:88" ht="12" customHeight="1">
      <c r="A13" s="178"/>
      <c r="B13" s="1117" t="s">
        <v>2282</v>
      </c>
      <c r="C13" s="1118"/>
      <c r="D13" s="1118"/>
      <c r="E13" s="1118"/>
      <c r="F13" s="1118"/>
      <c r="G13" s="1118"/>
      <c r="H13" s="1118"/>
      <c r="I13" s="1118"/>
      <c r="J13" s="1118"/>
      <c r="K13" s="1118"/>
      <c r="L13" s="1118"/>
      <c r="M13" s="1118"/>
      <c r="N13" s="1118"/>
      <c r="O13" s="1118"/>
      <c r="P13" s="1118"/>
      <c r="Q13" s="1118"/>
      <c r="R13" s="1118"/>
      <c r="S13" s="1119"/>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0"/>
      <c r="C14" s="1121"/>
      <c r="D14" s="1121"/>
      <c r="E14" s="1121"/>
      <c r="F14" s="1121"/>
      <c r="G14" s="1121"/>
      <c r="H14" s="1121"/>
      <c r="I14" s="1121"/>
      <c r="J14" s="1121"/>
      <c r="K14" s="1121"/>
      <c r="L14" s="1121"/>
      <c r="M14" s="1121"/>
      <c r="N14" s="1121"/>
      <c r="O14" s="1121"/>
      <c r="P14" s="1121"/>
      <c r="Q14" s="1121"/>
      <c r="R14" s="1121"/>
      <c r="S14" s="1122"/>
      <c r="U14" s="528"/>
      <c r="V14" s="1059" t="str">
        <f>IFERROR(IF(VLOOKUP(AS1,【参考】数式用2!E6:L23,7,FALSE)="","",VLOOKUP(AS1,【参考】数式用2!E6:L23,7,FALSE)),"")</f>
        <v/>
      </c>
      <c r="W14" s="1059"/>
      <c r="X14" s="1059"/>
      <c r="Y14" s="1059"/>
      <c r="Z14" s="1059"/>
      <c r="AA14" s="1041" t="str">
        <f>IFERROR(VLOOKUP(AS1,【参考】数式用2!E6:L23,8,FALSE),"")</f>
        <v/>
      </c>
      <c r="AB14" s="1031"/>
      <c r="AC14" s="1031"/>
      <c r="AD14" s="1031"/>
      <c r="AE14" s="1031"/>
      <c r="AF14" s="1031"/>
      <c r="AG14" s="1031"/>
      <c r="AH14" s="1031"/>
      <c r="AI14" s="1031"/>
      <c r="AJ14" s="1031"/>
      <c r="AK14" s="1031"/>
      <c r="AL14" s="1031"/>
      <c r="AM14" s="1031"/>
      <c r="AN14" s="1031"/>
      <c r="AO14" s="1031"/>
      <c r="AP14" s="1032"/>
      <c r="AS14" s="183"/>
      <c r="AT14" s="1157" t="str">
        <f>IF(L9="ベア加算","",IF(OR(V14="新加算Ⅰ",V14="新加算Ⅱ",V14="新加算Ⅲ",V14="新加算Ⅳ"),"○",""))</f>
        <v/>
      </c>
      <c r="AU14" s="115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5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57" t="str">
        <f>IF(OR(V14="新加算Ⅰ",V14="新加算Ⅱ",V14="新加算Ⅲ",V14="新加算Ⅴ(１)",V14="新加算Ⅴ(３)",V14="新加算Ⅴ(８)"),"○","")</f>
        <v/>
      </c>
      <c r="AX14" s="1157" t="str">
        <f>IF(OR(V14="新加算Ⅰ",V14="新加算Ⅱ",V14="新加算Ⅴ(１)",V14="新加算Ⅴ(２)",V14="新加算Ⅴ(３)",V14="新加算Ⅴ(４)",V14="新加算Ⅴ(５)",V14="新加算Ⅴ(６)",V14="新加算Ⅴ(７)",V14="新加算Ⅴ(９)",V14="新加算Ⅴ(10)",V14="新加算Ⅴ(12)"),"○","")</f>
        <v/>
      </c>
      <c r="AY14" s="1157" t="str">
        <f>IF(OR(V14="新加算Ⅰ",V14="新加算Ⅴ(１)",V14="新加算Ⅴ(２)",V14="新加算Ⅴ(５)",V14="新加算Ⅴ(７)",V14="新加算Ⅴ(10)"),"○","")</f>
        <v/>
      </c>
      <c r="AZ14" s="1157"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8" t="s">
        <v>2276</v>
      </c>
      <c r="C15" s="1109"/>
      <c r="D15" s="147">
        <v>6</v>
      </c>
      <c r="E15" s="530" t="s">
        <v>2277</v>
      </c>
      <c r="F15" s="147">
        <v>4</v>
      </c>
      <c r="G15" s="530" t="s">
        <v>2278</v>
      </c>
      <c r="H15" s="1110" t="s">
        <v>2279</v>
      </c>
      <c r="I15" s="1110"/>
      <c r="J15" s="1123"/>
      <c r="K15" s="147">
        <v>7</v>
      </c>
      <c r="L15" s="530" t="s">
        <v>2277</v>
      </c>
      <c r="M15" s="147">
        <v>3</v>
      </c>
      <c r="N15" s="530" t="s">
        <v>2278</v>
      </c>
      <c r="O15" s="530" t="s">
        <v>2280</v>
      </c>
      <c r="P15" s="204">
        <f>(K15*12+M15)-(D15*12+F15)+1</f>
        <v>12</v>
      </c>
      <c r="Q15" s="1110" t="s">
        <v>2281</v>
      </c>
      <c r="R15" s="1110"/>
      <c r="S15" s="205" t="s">
        <v>70</v>
      </c>
      <c r="U15" s="528"/>
      <c r="V15" s="1111" t="str">
        <f>IFERROR(VLOOKUP(Y5,【参考】数式用!$A$5:$AB$27,MATCH(V14,【参考】数式用!$B$4:$AB$4,0)+1,FALSE),"")</f>
        <v/>
      </c>
      <c r="W15" s="1112"/>
      <c r="X15" s="1112"/>
      <c r="Y15" s="1112"/>
      <c r="Z15" s="1113"/>
      <c r="AA15" s="1042"/>
      <c r="AB15" s="1043"/>
      <c r="AC15" s="1043"/>
      <c r="AD15" s="1043"/>
      <c r="AE15" s="1043"/>
      <c r="AF15" s="1043"/>
      <c r="AG15" s="1043"/>
      <c r="AH15" s="1043"/>
      <c r="AI15" s="1043"/>
      <c r="AJ15" s="1043"/>
      <c r="AK15" s="1043"/>
      <c r="AL15" s="1043"/>
      <c r="AM15" s="1043"/>
      <c r="AN15" s="1043"/>
      <c r="AO15" s="1043"/>
      <c r="AP15" s="1044"/>
      <c r="AS15" s="183"/>
      <c r="AT15" s="1159"/>
      <c r="AU15" s="1159"/>
      <c r="AV15" s="1159"/>
      <c r="AW15" s="1159"/>
      <c r="AX15" s="1159"/>
      <c r="AY15" s="1159"/>
      <c r="AZ15" s="1159"/>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4"/>
      <c r="W16" s="1115"/>
      <c r="X16" s="1115"/>
      <c r="Y16" s="1115"/>
      <c r="Z16" s="1116"/>
      <c r="AA16" s="1045"/>
      <c r="AB16" s="1046"/>
      <c r="AC16" s="1046"/>
      <c r="AD16" s="1046"/>
      <c r="AE16" s="1046"/>
      <c r="AF16" s="1046"/>
      <c r="AG16" s="1046"/>
      <c r="AH16" s="1046"/>
      <c r="AI16" s="1046"/>
      <c r="AJ16" s="1046"/>
      <c r="AK16" s="1046"/>
      <c r="AL16" s="1046"/>
      <c r="AM16" s="1046"/>
      <c r="AN16" s="1046"/>
      <c r="AO16" s="1046"/>
      <c r="AP16" s="1047"/>
      <c r="AS16" s="183"/>
      <c r="AT16" s="1158"/>
      <c r="AU16" s="1158"/>
      <c r="AV16" s="1158"/>
      <c r="AW16" s="1158"/>
      <c r="AX16" s="1158"/>
      <c r="AY16" s="1158"/>
      <c r="AZ16" s="1158"/>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5" t="s">
        <v>2206</v>
      </c>
      <c r="C18" s="1135"/>
      <c r="D18" s="1135"/>
      <c r="E18" s="1135"/>
      <c r="F18" s="1135"/>
      <c r="G18" s="1135"/>
      <c r="H18" s="1135"/>
      <c r="I18" s="1135"/>
      <c r="J18" s="1135"/>
      <c r="K18" s="1135"/>
      <c r="L18" s="1135"/>
      <c r="M18" s="1135"/>
      <c r="N18" s="1135"/>
      <c r="O18" s="1135"/>
      <c r="P18" s="1135"/>
      <c r="Q18" s="1135"/>
      <c r="R18" s="1135"/>
      <c r="S18" s="1135"/>
      <c r="AI18" s="216"/>
      <c r="AJ18" s="216"/>
      <c r="AK18" s="216"/>
      <c r="AL18" s="216"/>
      <c r="AM18" s="216"/>
      <c r="AN18" s="216"/>
      <c r="AO18" s="216"/>
      <c r="AP18" s="216"/>
      <c r="AQ18" s="216"/>
    </row>
    <row r="19" spans="2:60" ht="6" customHeight="1" thickBot="1">
      <c r="B19" s="1135"/>
      <c r="C19" s="1135"/>
      <c r="D19" s="1135"/>
      <c r="E19" s="1135"/>
      <c r="F19" s="1135"/>
      <c r="G19" s="1135"/>
      <c r="H19" s="1135"/>
      <c r="I19" s="1135"/>
      <c r="J19" s="1135"/>
      <c r="K19" s="1135"/>
      <c r="L19" s="1135"/>
      <c r="M19" s="1135"/>
      <c r="N19" s="1135"/>
      <c r="O19" s="1135"/>
      <c r="P19" s="1135"/>
      <c r="Q19" s="1135"/>
      <c r="R19" s="1135"/>
      <c r="S19" s="1135"/>
      <c r="AI19" s="216"/>
      <c r="AJ19" s="216"/>
      <c r="AK19" s="216"/>
      <c r="AL19" s="216"/>
      <c r="AM19" s="216"/>
      <c r="AN19" s="216"/>
      <c r="AO19" s="216"/>
      <c r="AP19" s="216"/>
      <c r="AQ19" s="216"/>
    </row>
    <row r="20" spans="2:60" ht="12.95" customHeight="1">
      <c r="B20" s="1136"/>
      <c r="C20" s="1136"/>
      <c r="D20" s="1136"/>
      <c r="E20" s="1136"/>
      <c r="F20" s="1136"/>
      <c r="G20" s="1136"/>
      <c r="H20" s="1136"/>
      <c r="I20" s="1136"/>
      <c r="J20" s="1136"/>
      <c r="K20" s="1136"/>
      <c r="L20" s="1136"/>
      <c r="M20" s="1136"/>
      <c r="N20" s="1136"/>
      <c r="O20" s="1136"/>
      <c r="P20" s="1136"/>
      <c r="Q20" s="1136"/>
      <c r="R20" s="1136"/>
      <c r="S20" s="1136"/>
      <c r="T20" s="217"/>
      <c r="U20" s="178"/>
      <c r="V20" s="1049" t="s">
        <v>239</v>
      </c>
      <c r="W20" s="1049"/>
      <c r="X20" s="1049"/>
      <c r="Y20" s="1049"/>
      <c r="Z20" s="1049"/>
      <c r="AA20" s="191"/>
      <c r="AB20" s="191"/>
      <c r="AC20" s="1049" t="str">
        <f>IF(F15=4,"R6.4～R6.5",IF(F15=5,"R6.5",""))</f>
        <v>R6.4～R6.5</v>
      </c>
      <c r="AD20" s="1049"/>
      <c r="AE20" s="1049"/>
      <c r="AF20" s="1049"/>
      <c r="AG20" s="1049"/>
      <c r="AH20" s="1049"/>
      <c r="AI20" s="191"/>
      <c r="AJ20" s="191"/>
      <c r="AK20" s="1049" t="str">
        <f>IF(OR(F15=4,F15=5),"R6.6","R"&amp;D15&amp;"."&amp;F15)&amp;"～R"&amp;K15&amp;"."&amp;M15</f>
        <v>R6.6～R7.3</v>
      </c>
      <c r="AL20" s="1049"/>
      <c r="AM20" s="1049"/>
      <c r="AN20" s="1049"/>
      <c r="AO20" s="1049"/>
      <c r="AP20" s="1049"/>
      <c r="AS20" s="987" t="str">
        <f>IFERROR(VLOOKUP(AS1,【参考】数式用2!E6:S23,9,FALSE),"")</f>
        <v/>
      </c>
      <c r="AT20" s="988"/>
      <c r="AU20" s="988"/>
      <c r="AV20" s="988"/>
      <c r="AW20" s="988"/>
      <c r="AX20" s="988"/>
      <c r="AY20" s="988"/>
      <c r="AZ20" s="988"/>
      <c r="BA20" s="988"/>
      <c r="BB20" s="988"/>
      <c r="BC20" s="988"/>
      <c r="BD20" s="988"/>
      <c r="BE20" s="988"/>
      <c r="BF20" s="988"/>
      <c r="BG20" s="988"/>
      <c r="BH20" s="989"/>
    </row>
    <row r="21" spans="2:60" ht="17.100000000000001" customHeight="1">
      <c r="B21" s="1073" t="s">
        <v>2289</v>
      </c>
      <c r="C21" s="1074"/>
      <c r="D21" s="1074"/>
      <c r="E21" s="1074"/>
      <c r="F21" s="1075"/>
      <c r="G21" s="1060" t="s">
        <v>240</v>
      </c>
      <c r="H21" s="1061"/>
      <c r="I21" s="1061"/>
      <c r="J21" s="1061"/>
      <c r="K21" s="1061"/>
      <c r="L21" s="1061"/>
      <c r="M21" s="1061"/>
      <c r="N21" s="1061"/>
      <c r="O21" s="1061"/>
      <c r="P21" s="1061"/>
      <c r="Q21" s="1061"/>
      <c r="R21" s="1061"/>
      <c r="S21" s="1061"/>
      <c r="T21" s="1062"/>
      <c r="U21" s="218"/>
      <c r="V21" s="526" t="str">
        <f>IFERROR(IF(L9="ベア加算","✓",""),"")</f>
        <v/>
      </c>
      <c r="W21" s="983" t="s">
        <v>14</v>
      </c>
      <c r="X21" s="983"/>
      <c r="Y21" s="983"/>
      <c r="Z21" s="983"/>
      <c r="AA21" s="996" t="s">
        <v>12</v>
      </c>
      <c r="AB21" s="997"/>
      <c r="AC21" s="220"/>
      <c r="AD21" s="1057" t="s">
        <v>14</v>
      </c>
      <c r="AE21" s="1057"/>
      <c r="AF21" s="1057"/>
      <c r="AG21" s="1057"/>
      <c r="AH21" s="1057"/>
      <c r="AI21" s="996" t="s">
        <v>12</v>
      </c>
      <c r="AJ21" s="997"/>
      <c r="AK21" s="221"/>
      <c r="AL21" s="1057" t="s">
        <v>14</v>
      </c>
      <c r="AM21" s="1057"/>
      <c r="AN21" s="1057"/>
      <c r="AO21" s="1057"/>
      <c r="AP21" s="1057"/>
      <c r="AS21" s="990"/>
      <c r="AT21" s="991"/>
      <c r="AU21" s="991"/>
      <c r="AV21" s="991"/>
      <c r="AW21" s="991"/>
      <c r="AX21" s="991"/>
      <c r="AY21" s="991"/>
      <c r="AZ21" s="991"/>
      <c r="BA21" s="991"/>
      <c r="BB21" s="991"/>
      <c r="BC21" s="991"/>
      <c r="BD21" s="991"/>
      <c r="BE21" s="991"/>
      <c r="BF21" s="991"/>
      <c r="BG21" s="991"/>
      <c r="BH21" s="992"/>
    </row>
    <row r="22" spans="2:60" ht="17.100000000000001" customHeight="1" thickBot="1">
      <c r="B22" s="1076"/>
      <c r="C22" s="1077"/>
      <c r="D22" s="1077"/>
      <c r="E22" s="1077"/>
      <c r="F22" s="1078"/>
      <c r="G22" s="1064"/>
      <c r="H22" s="1065"/>
      <c r="I22" s="1065"/>
      <c r="J22" s="1065"/>
      <c r="K22" s="1065"/>
      <c r="L22" s="1065"/>
      <c r="M22" s="1065"/>
      <c r="N22" s="1065"/>
      <c r="O22" s="1065"/>
      <c r="P22" s="1065"/>
      <c r="Q22" s="1065"/>
      <c r="R22" s="1065"/>
      <c r="S22" s="1065"/>
      <c r="T22" s="1066"/>
      <c r="U22" s="218"/>
      <c r="V22" s="222" t="str">
        <f>IFERROR(IF(L9="ベア加算なし","✓",""),"")</f>
        <v/>
      </c>
      <c r="W22" s="1014" t="s">
        <v>15</v>
      </c>
      <c r="X22" s="983"/>
      <c r="Y22" s="1015"/>
      <c r="Z22" s="1016"/>
      <c r="AA22" s="996"/>
      <c r="AB22" s="997"/>
      <c r="AC22" s="220"/>
      <c r="AD22" s="983" t="s">
        <v>15</v>
      </c>
      <c r="AE22" s="983"/>
      <c r="AF22" s="983"/>
      <c r="AG22" s="983"/>
      <c r="AH22" s="983"/>
      <c r="AI22" s="996"/>
      <c r="AJ22" s="997"/>
      <c r="AK22" s="221"/>
      <c r="AL22" s="983" t="s">
        <v>15</v>
      </c>
      <c r="AM22" s="983"/>
      <c r="AN22" s="983"/>
      <c r="AO22" s="983"/>
      <c r="AP22" s="983"/>
      <c r="AS22" s="993"/>
      <c r="AT22" s="994"/>
      <c r="AU22" s="994"/>
      <c r="AV22" s="994"/>
      <c r="AW22" s="994"/>
      <c r="AX22" s="994"/>
      <c r="AY22" s="994"/>
      <c r="AZ22" s="994"/>
      <c r="BA22" s="994"/>
      <c r="BB22" s="994"/>
      <c r="BC22" s="994"/>
      <c r="BD22" s="994"/>
      <c r="BE22" s="994"/>
      <c r="BF22" s="994"/>
      <c r="BG22" s="994"/>
      <c r="BH22" s="995"/>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3" t="s">
        <v>2214</v>
      </c>
      <c r="C24" s="1074"/>
      <c r="D24" s="1074"/>
      <c r="E24" s="1074"/>
      <c r="F24" s="1075"/>
      <c r="G24" s="1060" t="s">
        <v>241</v>
      </c>
      <c r="H24" s="1061"/>
      <c r="I24" s="1061"/>
      <c r="J24" s="1061"/>
      <c r="K24" s="1061"/>
      <c r="L24" s="1061"/>
      <c r="M24" s="1061"/>
      <c r="N24" s="1061"/>
      <c r="O24" s="1061"/>
      <c r="P24" s="1061"/>
      <c r="Q24" s="1061"/>
      <c r="R24" s="1061"/>
      <c r="S24" s="1061"/>
      <c r="T24" s="1062"/>
      <c r="U24" s="218"/>
      <c r="V24" s="526" t="str">
        <f>IFERROR(IF(OR(B9="処遇加算Ⅰ",B9="処遇加算Ⅱ"),"✓",""),"")</f>
        <v/>
      </c>
      <c r="W24" s="1132" t="s">
        <v>2249</v>
      </c>
      <c r="X24" s="1133"/>
      <c r="Y24" s="1133"/>
      <c r="Z24" s="1134"/>
      <c r="AA24" s="996" t="s">
        <v>12</v>
      </c>
      <c r="AB24" s="997"/>
      <c r="AC24" s="220"/>
      <c r="AD24" s="985" t="s">
        <v>14</v>
      </c>
      <c r="AE24" s="985"/>
      <c r="AF24" s="985"/>
      <c r="AG24" s="985"/>
      <c r="AH24" s="985"/>
      <c r="AI24" s="996" t="s">
        <v>12</v>
      </c>
      <c r="AJ24" s="997"/>
      <c r="AK24" s="220"/>
      <c r="AL24" s="985" t="s">
        <v>14</v>
      </c>
      <c r="AM24" s="985"/>
      <c r="AN24" s="985"/>
      <c r="AO24" s="985"/>
      <c r="AP24" s="985"/>
      <c r="AS24" s="98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8"/>
      <c r="AU24" s="988"/>
      <c r="AV24" s="988"/>
      <c r="AW24" s="988"/>
      <c r="AX24" s="988"/>
      <c r="AY24" s="988"/>
      <c r="AZ24" s="988"/>
      <c r="BA24" s="988"/>
      <c r="BB24" s="988"/>
      <c r="BC24" s="988"/>
      <c r="BD24" s="988"/>
      <c r="BE24" s="988"/>
      <c r="BF24" s="988"/>
      <c r="BG24" s="988"/>
      <c r="BH24" s="989"/>
    </row>
    <row r="25" spans="2:60" ht="21" customHeight="1">
      <c r="B25" s="1154"/>
      <c r="C25" s="1155"/>
      <c r="D25" s="1155"/>
      <c r="E25" s="1155"/>
      <c r="F25" s="1156"/>
      <c r="G25" s="1042"/>
      <c r="H25" s="1043"/>
      <c r="I25" s="1043"/>
      <c r="J25" s="1043"/>
      <c r="K25" s="1043"/>
      <c r="L25" s="1043"/>
      <c r="M25" s="1043"/>
      <c r="N25" s="1043"/>
      <c r="O25" s="1043"/>
      <c r="P25" s="1043"/>
      <c r="Q25" s="1043"/>
      <c r="R25" s="1043"/>
      <c r="S25" s="1043"/>
      <c r="T25" s="1063"/>
      <c r="U25" s="218"/>
      <c r="V25" s="526" t="str">
        <f>IFERROR(IF(B9="処遇加算Ⅲ","✓",""),"")</f>
        <v/>
      </c>
      <c r="W25" s="1132" t="s">
        <v>19</v>
      </c>
      <c r="X25" s="1133"/>
      <c r="Y25" s="1133"/>
      <c r="Z25" s="1134"/>
      <c r="AA25" s="996"/>
      <c r="AB25" s="997"/>
      <c r="AC25" s="220"/>
      <c r="AD25" s="984" t="s">
        <v>17</v>
      </c>
      <c r="AE25" s="984"/>
      <c r="AF25" s="984"/>
      <c r="AG25" s="984"/>
      <c r="AH25" s="984"/>
      <c r="AI25" s="996"/>
      <c r="AJ25" s="997"/>
      <c r="AK25" s="221"/>
      <c r="AL25" s="984" t="s">
        <v>17</v>
      </c>
      <c r="AM25" s="984"/>
      <c r="AN25" s="984"/>
      <c r="AO25" s="984"/>
      <c r="AP25" s="984"/>
      <c r="AS25" s="990"/>
      <c r="AT25" s="991"/>
      <c r="AU25" s="991"/>
      <c r="AV25" s="991"/>
      <c r="AW25" s="991"/>
      <c r="AX25" s="991"/>
      <c r="AY25" s="991"/>
      <c r="AZ25" s="991"/>
      <c r="BA25" s="991"/>
      <c r="BB25" s="991"/>
      <c r="BC25" s="991"/>
      <c r="BD25" s="991"/>
      <c r="BE25" s="991"/>
      <c r="BF25" s="991"/>
      <c r="BG25" s="991"/>
      <c r="BH25" s="992"/>
    </row>
    <row r="26" spans="2:60" ht="18" customHeight="1" thickBot="1">
      <c r="B26" s="1076"/>
      <c r="C26" s="1077"/>
      <c r="D26" s="1077"/>
      <c r="E26" s="1077"/>
      <c r="F26" s="1078"/>
      <c r="G26" s="1064"/>
      <c r="H26" s="1065"/>
      <c r="I26" s="1065"/>
      <c r="J26" s="1065"/>
      <c r="K26" s="1065"/>
      <c r="L26" s="1065"/>
      <c r="M26" s="1065"/>
      <c r="N26" s="1065"/>
      <c r="O26" s="1065"/>
      <c r="P26" s="1065"/>
      <c r="Q26" s="1065"/>
      <c r="R26" s="1065"/>
      <c r="S26" s="1065"/>
      <c r="T26" s="1066"/>
      <c r="U26" s="192"/>
      <c r="V26" s="526" t="str">
        <f>IFERROR(IF(B9="処遇加算なし","✓",""),"")</f>
        <v/>
      </c>
      <c r="W26" s="1132" t="s">
        <v>2250</v>
      </c>
      <c r="X26" s="1133"/>
      <c r="Y26" s="1133"/>
      <c r="Z26" s="1134"/>
      <c r="AA26" s="996"/>
      <c r="AB26" s="997"/>
      <c r="AC26" s="220"/>
      <c r="AD26" s="985" t="s">
        <v>15</v>
      </c>
      <c r="AE26" s="985"/>
      <c r="AF26" s="985"/>
      <c r="AG26" s="985"/>
      <c r="AH26" s="985"/>
      <c r="AI26" s="996"/>
      <c r="AJ26" s="997"/>
      <c r="AK26" s="221"/>
      <c r="AL26" s="985" t="s">
        <v>15</v>
      </c>
      <c r="AM26" s="985"/>
      <c r="AN26" s="985"/>
      <c r="AO26" s="985"/>
      <c r="AP26" s="985"/>
      <c r="AS26" s="993"/>
      <c r="AT26" s="994"/>
      <c r="AU26" s="994"/>
      <c r="AV26" s="994"/>
      <c r="AW26" s="994"/>
      <c r="AX26" s="994"/>
      <c r="AY26" s="994"/>
      <c r="AZ26" s="994"/>
      <c r="BA26" s="994"/>
      <c r="BB26" s="994"/>
      <c r="BC26" s="994"/>
      <c r="BD26" s="994"/>
      <c r="BE26" s="994"/>
      <c r="BF26" s="994"/>
      <c r="BG26" s="994"/>
      <c r="BH26" s="995"/>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3" t="s">
        <v>2215</v>
      </c>
      <c r="C28" s="1074"/>
      <c r="D28" s="1074"/>
      <c r="E28" s="1074"/>
      <c r="F28" s="1075"/>
      <c r="G28" s="1061" t="s">
        <v>2212</v>
      </c>
      <c r="H28" s="1061"/>
      <c r="I28" s="1061"/>
      <c r="J28" s="1061"/>
      <c r="K28" s="1061"/>
      <c r="L28" s="1061"/>
      <c r="M28" s="1061"/>
      <c r="N28" s="1061"/>
      <c r="O28" s="1061"/>
      <c r="P28" s="1061"/>
      <c r="Q28" s="1061"/>
      <c r="R28" s="1061"/>
      <c r="S28" s="1061"/>
      <c r="T28" s="1062"/>
      <c r="U28" s="218"/>
      <c r="V28" s="526" t="str">
        <f>IFERROR(IF(OR(B9="処遇加算Ⅰ",B9="処遇加算Ⅱ"),"✓",""),"")</f>
        <v/>
      </c>
      <c r="W28" s="1132" t="s">
        <v>2249</v>
      </c>
      <c r="X28" s="1133"/>
      <c r="Y28" s="1133"/>
      <c r="Z28" s="1134"/>
      <c r="AA28" s="996" t="s">
        <v>12</v>
      </c>
      <c r="AB28" s="997"/>
      <c r="AC28" s="220"/>
      <c r="AD28" s="985" t="s">
        <v>14</v>
      </c>
      <c r="AE28" s="985"/>
      <c r="AF28" s="985"/>
      <c r="AG28" s="985"/>
      <c r="AH28" s="985"/>
      <c r="AI28" s="996" t="s">
        <v>12</v>
      </c>
      <c r="AJ28" s="997"/>
      <c r="AK28" s="220"/>
      <c r="AL28" s="985" t="s">
        <v>14</v>
      </c>
      <c r="AM28" s="985"/>
      <c r="AN28" s="985"/>
      <c r="AO28" s="985"/>
      <c r="AP28" s="985"/>
      <c r="AS28" s="98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8"/>
      <c r="AU28" s="988"/>
      <c r="AV28" s="988"/>
      <c r="AW28" s="988"/>
      <c r="AX28" s="988"/>
      <c r="AY28" s="988"/>
      <c r="AZ28" s="988"/>
      <c r="BA28" s="988"/>
      <c r="BB28" s="988"/>
      <c r="BC28" s="988"/>
      <c r="BD28" s="988"/>
      <c r="BE28" s="988"/>
      <c r="BF28" s="988"/>
      <c r="BG28" s="988"/>
      <c r="BH28" s="989"/>
    </row>
    <row r="29" spans="2:60" ht="21" customHeight="1">
      <c r="B29" s="1154"/>
      <c r="C29" s="1155"/>
      <c r="D29" s="1155"/>
      <c r="E29" s="1155"/>
      <c r="F29" s="1156"/>
      <c r="G29" s="1043"/>
      <c r="H29" s="1043"/>
      <c r="I29" s="1043"/>
      <c r="J29" s="1043"/>
      <c r="K29" s="1043"/>
      <c r="L29" s="1043"/>
      <c r="M29" s="1043"/>
      <c r="N29" s="1043"/>
      <c r="O29" s="1043"/>
      <c r="P29" s="1043"/>
      <c r="Q29" s="1043"/>
      <c r="R29" s="1043"/>
      <c r="S29" s="1043"/>
      <c r="T29" s="1063"/>
      <c r="U29" s="218"/>
      <c r="V29" s="526" t="str">
        <f>IFERROR(IF(B9="処遇加算Ⅲ","✓",""),"")</f>
        <v/>
      </c>
      <c r="W29" s="1132" t="s">
        <v>19</v>
      </c>
      <c r="X29" s="1133"/>
      <c r="Y29" s="1133"/>
      <c r="Z29" s="1134"/>
      <c r="AA29" s="996"/>
      <c r="AB29" s="997"/>
      <c r="AC29" s="220"/>
      <c r="AD29" s="984" t="s">
        <v>17</v>
      </c>
      <c r="AE29" s="984"/>
      <c r="AF29" s="984"/>
      <c r="AG29" s="984"/>
      <c r="AH29" s="984"/>
      <c r="AI29" s="996"/>
      <c r="AJ29" s="997"/>
      <c r="AK29" s="221"/>
      <c r="AL29" s="984" t="s">
        <v>17</v>
      </c>
      <c r="AM29" s="984"/>
      <c r="AN29" s="984"/>
      <c r="AO29" s="984"/>
      <c r="AP29" s="984"/>
      <c r="AS29" s="990"/>
      <c r="AT29" s="991"/>
      <c r="AU29" s="991"/>
      <c r="AV29" s="991"/>
      <c r="AW29" s="991"/>
      <c r="AX29" s="991"/>
      <c r="AY29" s="991"/>
      <c r="AZ29" s="991"/>
      <c r="BA29" s="991"/>
      <c r="BB29" s="991"/>
      <c r="BC29" s="991"/>
      <c r="BD29" s="991"/>
      <c r="BE29" s="991"/>
      <c r="BF29" s="991"/>
      <c r="BG29" s="991"/>
      <c r="BH29" s="992"/>
    </row>
    <row r="30" spans="2:60" ht="18" customHeight="1" thickBot="1">
      <c r="B30" s="1076"/>
      <c r="C30" s="1077"/>
      <c r="D30" s="1077"/>
      <c r="E30" s="1077"/>
      <c r="F30" s="1078"/>
      <c r="G30" s="1065"/>
      <c r="H30" s="1065"/>
      <c r="I30" s="1065"/>
      <c r="J30" s="1065"/>
      <c r="K30" s="1065"/>
      <c r="L30" s="1065"/>
      <c r="M30" s="1065"/>
      <c r="N30" s="1065"/>
      <c r="O30" s="1065"/>
      <c r="P30" s="1065"/>
      <c r="Q30" s="1065"/>
      <c r="R30" s="1065"/>
      <c r="S30" s="1065"/>
      <c r="T30" s="1066"/>
      <c r="U30" s="192"/>
      <c r="V30" s="526" t="str">
        <f>IFERROR(IF(B9="処遇加算なし","✓",""),"")</f>
        <v/>
      </c>
      <c r="W30" s="1132" t="s">
        <v>2250</v>
      </c>
      <c r="X30" s="1133"/>
      <c r="Y30" s="1133"/>
      <c r="Z30" s="1134"/>
      <c r="AA30" s="996"/>
      <c r="AB30" s="997"/>
      <c r="AC30" s="220"/>
      <c r="AD30" s="985" t="s">
        <v>15</v>
      </c>
      <c r="AE30" s="985"/>
      <c r="AF30" s="985"/>
      <c r="AG30" s="985"/>
      <c r="AH30" s="985"/>
      <c r="AI30" s="996"/>
      <c r="AJ30" s="997"/>
      <c r="AK30" s="221"/>
      <c r="AL30" s="985" t="s">
        <v>15</v>
      </c>
      <c r="AM30" s="985"/>
      <c r="AN30" s="985"/>
      <c r="AO30" s="985"/>
      <c r="AP30" s="985"/>
      <c r="AS30" s="993"/>
      <c r="AT30" s="994"/>
      <c r="AU30" s="994"/>
      <c r="AV30" s="994"/>
      <c r="AW30" s="994"/>
      <c r="AX30" s="994"/>
      <c r="AY30" s="994"/>
      <c r="AZ30" s="994"/>
      <c r="BA30" s="994"/>
      <c r="BB30" s="994"/>
      <c r="BC30" s="994"/>
      <c r="BD30" s="994"/>
      <c r="BE30" s="994"/>
      <c r="BF30" s="994"/>
      <c r="BG30" s="994"/>
      <c r="BH30" s="995"/>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0" t="s">
        <v>2216</v>
      </c>
      <c r="C32" s="1140"/>
      <c r="D32" s="1140"/>
      <c r="E32" s="1140"/>
      <c r="F32" s="1140"/>
      <c r="G32" s="1013" t="s">
        <v>2213</v>
      </c>
      <c r="H32" s="1013"/>
      <c r="I32" s="1013"/>
      <c r="J32" s="1013"/>
      <c r="K32" s="1013"/>
      <c r="L32" s="1013"/>
      <c r="M32" s="1013"/>
      <c r="N32" s="1013"/>
      <c r="O32" s="1013"/>
      <c r="P32" s="1013"/>
      <c r="Q32" s="1013"/>
      <c r="R32" s="1013"/>
      <c r="S32" s="1013"/>
      <c r="T32" s="1013"/>
      <c r="U32" s="218"/>
      <c r="V32" s="526" t="str">
        <f>IFERROR(IF(B9="処遇加算Ⅰ","✓",""),"")</f>
        <v/>
      </c>
      <c r="W32" s="1014" t="s">
        <v>14</v>
      </c>
      <c r="X32" s="1015"/>
      <c r="Y32" s="1015"/>
      <c r="Z32" s="1016"/>
      <c r="AA32" s="1048" t="s">
        <v>12</v>
      </c>
      <c r="AB32" s="997"/>
      <c r="AC32" s="220"/>
      <c r="AD32" s="985" t="s">
        <v>14</v>
      </c>
      <c r="AE32" s="985"/>
      <c r="AF32" s="985"/>
      <c r="AG32" s="985"/>
      <c r="AH32" s="985"/>
      <c r="AI32" s="1048" t="s">
        <v>12</v>
      </c>
      <c r="AJ32" s="997"/>
      <c r="AK32" s="220"/>
      <c r="AL32" s="985" t="s">
        <v>14</v>
      </c>
      <c r="AM32" s="985"/>
      <c r="AN32" s="985"/>
      <c r="AO32" s="985"/>
      <c r="AP32" s="985"/>
      <c r="AS32" s="98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8"/>
      <c r="AU32" s="988"/>
      <c r="AV32" s="988"/>
      <c r="AW32" s="988"/>
      <c r="AX32" s="988"/>
      <c r="AY32" s="988"/>
      <c r="AZ32" s="988"/>
      <c r="BA32" s="988"/>
      <c r="BB32" s="988"/>
      <c r="BC32" s="988"/>
      <c r="BD32" s="988"/>
      <c r="BE32" s="988"/>
      <c r="BF32" s="988"/>
      <c r="BG32" s="988"/>
      <c r="BH32" s="989"/>
    </row>
    <row r="33" spans="2:82" ht="21" customHeight="1">
      <c r="B33" s="1140"/>
      <c r="C33" s="1140"/>
      <c r="D33" s="1140"/>
      <c r="E33" s="1140"/>
      <c r="F33" s="1140"/>
      <c r="G33" s="1013"/>
      <c r="H33" s="1013"/>
      <c r="I33" s="1013"/>
      <c r="J33" s="1013"/>
      <c r="K33" s="1013"/>
      <c r="L33" s="1013"/>
      <c r="M33" s="1013"/>
      <c r="N33" s="1013"/>
      <c r="O33" s="1013"/>
      <c r="P33" s="1013"/>
      <c r="Q33" s="1013"/>
      <c r="R33" s="1013"/>
      <c r="S33" s="1013"/>
      <c r="T33" s="1013"/>
      <c r="U33" s="218"/>
      <c r="V33" s="526" t="str">
        <f>IFERROR(IF(AND(B9&lt;&gt;"",B9&lt;&gt;"処遇加算Ⅰ"),"✓",""),"")</f>
        <v/>
      </c>
      <c r="W33" s="1014" t="s">
        <v>15</v>
      </c>
      <c r="X33" s="1015"/>
      <c r="Y33" s="1015"/>
      <c r="Z33" s="1016"/>
      <c r="AA33" s="1048"/>
      <c r="AB33" s="997"/>
      <c r="AC33" s="220"/>
      <c r="AD33" s="1018" t="s">
        <v>17</v>
      </c>
      <c r="AE33" s="1018"/>
      <c r="AF33" s="1018"/>
      <c r="AG33" s="1018"/>
      <c r="AH33" s="1018"/>
      <c r="AI33" s="1048"/>
      <c r="AJ33" s="997"/>
      <c r="AK33" s="230"/>
      <c r="AL33" s="984" t="s">
        <v>17</v>
      </c>
      <c r="AM33" s="984"/>
      <c r="AN33" s="984"/>
      <c r="AO33" s="984"/>
      <c r="AP33" s="984"/>
      <c r="AS33" s="990"/>
      <c r="AT33" s="991"/>
      <c r="AU33" s="991"/>
      <c r="AV33" s="991"/>
      <c r="AW33" s="991"/>
      <c r="AX33" s="991"/>
      <c r="AY33" s="991"/>
      <c r="AZ33" s="991"/>
      <c r="BA33" s="991"/>
      <c r="BB33" s="991"/>
      <c r="BC33" s="991"/>
      <c r="BD33" s="991"/>
      <c r="BE33" s="991"/>
      <c r="BF33" s="991"/>
      <c r="BG33" s="991"/>
      <c r="BH33" s="992"/>
    </row>
    <row r="34" spans="2:82" ht="15" customHeight="1" thickBot="1">
      <c r="B34" s="1140"/>
      <c r="C34" s="1140"/>
      <c r="D34" s="1140"/>
      <c r="E34" s="1140"/>
      <c r="F34" s="1140"/>
      <c r="G34" s="1013"/>
      <c r="H34" s="1013"/>
      <c r="I34" s="1013"/>
      <c r="J34" s="1013"/>
      <c r="K34" s="1013"/>
      <c r="L34" s="1013"/>
      <c r="M34" s="1013"/>
      <c r="N34" s="1013"/>
      <c r="O34" s="1013"/>
      <c r="P34" s="1013"/>
      <c r="Q34" s="1013"/>
      <c r="R34" s="1013"/>
      <c r="S34" s="1013"/>
      <c r="T34" s="1013"/>
      <c r="U34" s="192"/>
      <c r="V34" s="225"/>
      <c r="W34" s="197"/>
      <c r="X34" s="197"/>
      <c r="Y34" s="197"/>
      <c r="Z34" s="197"/>
      <c r="AA34" s="1048"/>
      <c r="AB34" s="997"/>
      <c r="AC34" s="220"/>
      <c r="AD34" s="983" t="s">
        <v>15</v>
      </c>
      <c r="AE34" s="983"/>
      <c r="AF34" s="983"/>
      <c r="AG34" s="983"/>
      <c r="AH34" s="983"/>
      <c r="AI34" s="1048"/>
      <c r="AJ34" s="997"/>
      <c r="AK34" s="220"/>
      <c r="AL34" s="983" t="s">
        <v>15</v>
      </c>
      <c r="AM34" s="983"/>
      <c r="AN34" s="983"/>
      <c r="AO34" s="983"/>
      <c r="AP34" s="983"/>
      <c r="AS34" s="993"/>
      <c r="AT34" s="994"/>
      <c r="AU34" s="994"/>
      <c r="AV34" s="994"/>
      <c r="AW34" s="994"/>
      <c r="AX34" s="994"/>
      <c r="AY34" s="994"/>
      <c r="AZ34" s="994"/>
      <c r="BA34" s="994"/>
      <c r="BB34" s="994"/>
      <c r="BC34" s="994"/>
      <c r="BD34" s="994"/>
      <c r="BE34" s="994"/>
      <c r="BF34" s="994"/>
      <c r="BG34" s="994"/>
      <c r="BH34" s="995"/>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0" t="s">
        <v>2217</v>
      </c>
      <c r="C36" s="1140"/>
      <c r="D36" s="1140"/>
      <c r="E36" s="1140"/>
      <c r="F36" s="1140"/>
      <c r="G36" s="1017" t="s">
        <v>2258</v>
      </c>
      <c r="H36" s="1017"/>
      <c r="I36" s="1017"/>
      <c r="J36" s="1017"/>
      <c r="K36" s="1017"/>
      <c r="L36" s="1017"/>
      <c r="M36" s="1017"/>
      <c r="N36" s="1017"/>
      <c r="O36" s="1017"/>
      <c r="P36" s="1017"/>
      <c r="Q36" s="1017"/>
      <c r="R36" s="1017"/>
      <c r="S36" s="1017"/>
      <c r="T36" s="1017"/>
      <c r="U36" s="218"/>
      <c r="V36" s="526" t="str">
        <f>IFERROR(IF(OR(G9="特定加算Ⅰ",G9="特定加算Ⅱ"),"✓",""),"")</f>
        <v/>
      </c>
      <c r="W36" s="1014" t="s">
        <v>14</v>
      </c>
      <c r="X36" s="1015"/>
      <c r="Y36" s="1015"/>
      <c r="Z36" s="1016"/>
      <c r="AA36" s="996" t="s">
        <v>12</v>
      </c>
      <c r="AB36" s="997"/>
      <c r="AC36" s="220"/>
      <c r="AD36" s="983" t="s">
        <v>14</v>
      </c>
      <c r="AE36" s="983"/>
      <c r="AF36" s="983"/>
      <c r="AG36" s="983"/>
      <c r="AH36" s="983"/>
      <c r="AI36" s="996" t="s">
        <v>12</v>
      </c>
      <c r="AJ36" s="997"/>
      <c r="AK36" s="220"/>
      <c r="AL36" s="983" t="s">
        <v>14</v>
      </c>
      <c r="AM36" s="983"/>
      <c r="AN36" s="983"/>
      <c r="AO36" s="983"/>
      <c r="AP36" s="983"/>
      <c r="AS36" s="98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8"/>
      <c r="AU36" s="988"/>
      <c r="AV36" s="988"/>
      <c r="AW36" s="988"/>
      <c r="AX36" s="988"/>
      <c r="AY36" s="988"/>
      <c r="AZ36" s="988"/>
      <c r="BA36" s="988"/>
      <c r="BB36" s="988"/>
      <c r="BC36" s="988"/>
      <c r="BD36" s="988"/>
      <c r="BE36" s="988"/>
      <c r="BF36" s="988"/>
      <c r="BG36" s="988"/>
      <c r="BH36" s="989"/>
    </row>
    <row r="37" spans="2:82" ht="21" customHeight="1">
      <c r="B37" s="1140"/>
      <c r="C37" s="1140"/>
      <c r="D37" s="1140"/>
      <c r="E37" s="1140"/>
      <c r="F37" s="1140"/>
      <c r="G37" s="1017"/>
      <c r="H37" s="1017"/>
      <c r="I37" s="1017"/>
      <c r="J37" s="1017"/>
      <c r="K37" s="1017"/>
      <c r="L37" s="1017"/>
      <c r="M37" s="1017"/>
      <c r="N37" s="1017"/>
      <c r="O37" s="1017"/>
      <c r="P37" s="1017"/>
      <c r="Q37" s="1017"/>
      <c r="R37" s="1017"/>
      <c r="S37" s="1017"/>
      <c r="T37" s="1017"/>
      <c r="U37" s="218"/>
      <c r="V37" s="526" t="str">
        <f>IFERROR(IF(G9="特定加算なし","✓",""),"")</f>
        <v/>
      </c>
      <c r="W37" s="1014" t="s">
        <v>15</v>
      </c>
      <c r="X37" s="1015"/>
      <c r="Y37" s="1015"/>
      <c r="Z37" s="1016"/>
      <c r="AA37" s="996"/>
      <c r="AB37" s="997"/>
      <c r="AC37" s="979" t="s">
        <v>2360</v>
      </c>
      <c r="AD37" s="980"/>
      <c r="AE37" s="980"/>
      <c r="AF37" s="980"/>
      <c r="AG37" s="981"/>
      <c r="AH37" s="982"/>
      <c r="AI37" s="996"/>
      <c r="AJ37" s="997"/>
      <c r="AK37" s="979" t="s">
        <v>2360</v>
      </c>
      <c r="AL37" s="980"/>
      <c r="AM37" s="980"/>
      <c r="AN37" s="980"/>
      <c r="AO37" s="981"/>
      <c r="AP37" s="982"/>
      <c r="AS37" s="990"/>
      <c r="AT37" s="991"/>
      <c r="AU37" s="991"/>
      <c r="AV37" s="991"/>
      <c r="AW37" s="991"/>
      <c r="AX37" s="991"/>
      <c r="AY37" s="991"/>
      <c r="AZ37" s="991"/>
      <c r="BA37" s="991"/>
      <c r="BB37" s="991"/>
      <c r="BC37" s="991"/>
      <c r="BD37" s="991"/>
      <c r="BE37" s="991"/>
      <c r="BF37" s="991"/>
      <c r="BG37" s="991"/>
      <c r="BH37" s="992"/>
    </row>
    <row r="38" spans="2:82" ht="17.100000000000001" customHeight="1" thickBot="1">
      <c r="B38" s="1140"/>
      <c r="C38" s="1140"/>
      <c r="D38" s="1140"/>
      <c r="E38" s="1140"/>
      <c r="F38" s="1140"/>
      <c r="G38" s="1017"/>
      <c r="H38" s="1017"/>
      <c r="I38" s="1017"/>
      <c r="J38" s="1017"/>
      <c r="K38" s="1017"/>
      <c r="L38" s="1017"/>
      <c r="M38" s="1017"/>
      <c r="N38" s="1017"/>
      <c r="O38" s="1017"/>
      <c r="P38" s="1017"/>
      <c r="Q38" s="1017"/>
      <c r="R38" s="1017"/>
      <c r="S38" s="1017"/>
      <c r="T38" s="1017"/>
      <c r="U38" s="218"/>
      <c r="Z38" s="233"/>
      <c r="AA38" s="1048"/>
      <c r="AB38" s="997"/>
      <c r="AC38" s="220"/>
      <c r="AD38" s="983" t="s">
        <v>15</v>
      </c>
      <c r="AE38" s="983"/>
      <c r="AF38" s="983"/>
      <c r="AG38" s="983"/>
      <c r="AH38" s="983"/>
      <c r="AI38" s="996"/>
      <c r="AJ38" s="997"/>
      <c r="AK38" s="220"/>
      <c r="AL38" s="983" t="s">
        <v>15</v>
      </c>
      <c r="AM38" s="983"/>
      <c r="AN38" s="983"/>
      <c r="AO38" s="983"/>
      <c r="AP38" s="983"/>
      <c r="AS38" s="993"/>
      <c r="AT38" s="994"/>
      <c r="AU38" s="994"/>
      <c r="AV38" s="994"/>
      <c r="AW38" s="994"/>
      <c r="AX38" s="994"/>
      <c r="AY38" s="994"/>
      <c r="AZ38" s="994"/>
      <c r="BA38" s="994"/>
      <c r="BB38" s="994"/>
      <c r="BC38" s="994"/>
      <c r="BD38" s="994"/>
      <c r="BE38" s="994"/>
      <c r="BF38" s="994"/>
      <c r="BG38" s="994"/>
      <c r="BH38" s="995"/>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0" t="s">
        <v>2218</v>
      </c>
      <c r="C40" s="1140"/>
      <c r="D40" s="1140"/>
      <c r="E40" s="1140"/>
      <c r="F40" s="1140"/>
      <c r="G40" s="1013" t="str">
        <f>IFERROR(VLOOKUP(Y5,【参考】数式用!AS5:AT27,2,0),"")</f>
        <v/>
      </c>
      <c r="H40" s="1013"/>
      <c r="I40" s="1013"/>
      <c r="J40" s="1013"/>
      <c r="K40" s="1013"/>
      <c r="L40" s="1013"/>
      <c r="M40" s="1013"/>
      <c r="N40" s="1013"/>
      <c r="O40" s="1013"/>
      <c r="P40" s="1013"/>
      <c r="Q40" s="1013"/>
      <c r="R40" s="1013"/>
      <c r="S40" s="1013"/>
      <c r="T40" s="1013"/>
      <c r="U40" s="192"/>
      <c r="V40" s="526" t="str">
        <f>IFERROR(IF(G9="特定加算Ⅰ","✓",""),"")</f>
        <v/>
      </c>
      <c r="W40" s="1014" t="s">
        <v>14</v>
      </c>
      <c r="X40" s="1015"/>
      <c r="Y40" s="1015"/>
      <c r="Z40" s="1016"/>
      <c r="AA40" s="996" t="s">
        <v>12</v>
      </c>
      <c r="AB40" s="997"/>
      <c r="AC40" s="220"/>
      <c r="AD40" s="983" t="s">
        <v>14</v>
      </c>
      <c r="AE40" s="983"/>
      <c r="AF40" s="983"/>
      <c r="AG40" s="983"/>
      <c r="AH40" s="983"/>
      <c r="AI40" s="996" t="s">
        <v>12</v>
      </c>
      <c r="AJ40" s="997"/>
      <c r="AK40" s="220"/>
      <c r="AL40" s="983" t="s">
        <v>14</v>
      </c>
      <c r="AM40" s="983"/>
      <c r="AN40" s="983"/>
      <c r="AO40" s="983"/>
      <c r="AP40" s="983"/>
      <c r="AS40" s="98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8"/>
      <c r="AU40" s="988"/>
      <c r="AV40" s="988"/>
      <c r="AW40" s="988"/>
      <c r="AX40" s="988"/>
      <c r="AY40" s="988"/>
      <c r="AZ40" s="988"/>
      <c r="BA40" s="988"/>
      <c r="BB40" s="988"/>
      <c r="BC40" s="988"/>
      <c r="BD40" s="988"/>
      <c r="BE40" s="988"/>
      <c r="BF40" s="988"/>
      <c r="BG40" s="988"/>
      <c r="BH40" s="989"/>
    </row>
    <row r="41" spans="2:82" ht="22.5" customHeight="1">
      <c r="B41" s="1140"/>
      <c r="C41" s="1140"/>
      <c r="D41" s="1140"/>
      <c r="E41" s="1140"/>
      <c r="F41" s="1140"/>
      <c r="G41" s="1013"/>
      <c r="H41" s="1013"/>
      <c r="I41" s="1013"/>
      <c r="J41" s="1013"/>
      <c r="K41" s="1013"/>
      <c r="L41" s="1013"/>
      <c r="M41" s="1013"/>
      <c r="N41" s="1013"/>
      <c r="O41" s="1013"/>
      <c r="P41" s="1013"/>
      <c r="Q41" s="1013"/>
      <c r="R41" s="1013"/>
      <c r="S41" s="1013"/>
      <c r="T41" s="1013"/>
      <c r="U41" s="192"/>
      <c r="V41" s="526" t="str">
        <f>IFERROR(IF(OR(G9="特定加算Ⅱ",G9="特定加算なし"),"✓",""),"")</f>
        <v/>
      </c>
      <c r="W41" s="1014" t="s">
        <v>15</v>
      </c>
      <c r="X41" s="1015"/>
      <c r="Y41" s="1015"/>
      <c r="Z41" s="1016"/>
      <c r="AA41" s="996"/>
      <c r="AB41" s="997"/>
      <c r="AC41" s="234" t="s">
        <v>85</v>
      </c>
      <c r="AD41" s="1025"/>
      <c r="AE41" s="1026"/>
      <c r="AF41" s="1026"/>
      <c r="AG41" s="1026"/>
      <c r="AH41" s="1027"/>
      <c r="AI41" s="996"/>
      <c r="AJ41" s="997"/>
      <c r="AK41" s="234" t="s">
        <v>85</v>
      </c>
      <c r="AL41" s="1025"/>
      <c r="AM41" s="1026"/>
      <c r="AN41" s="1026"/>
      <c r="AO41" s="1026"/>
      <c r="AP41" s="1027"/>
      <c r="AS41" s="990"/>
      <c r="AT41" s="991"/>
      <c r="AU41" s="991"/>
      <c r="AV41" s="991"/>
      <c r="AW41" s="991"/>
      <c r="AX41" s="991"/>
      <c r="AY41" s="991"/>
      <c r="AZ41" s="991"/>
      <c r="BA41" s="991"/>
      <c r="BB41" s="991"/>
      <c r="BC41" s="991"/>
      <c r="BD41" s="991"/>
      <c r="BE41" s="991"/>
      <c r="BF41" s="991"/>
      <c r="BG41" s="991"/>
      <c r="BH41" s="992"/>
    </row>
    <row r="42" spans="2:82" ht="17.100000000000001" customHeight="1" thickBot="1">
      <c r="B42" s="1140"/>
      <c r="C42" s="1140"/>
      <c r="D42" s="1140"/>
      <c r="E42" s="1140"/>
      <c r="F42" s="1140"/>
      <c r="G42" s="1013"/>
      <c r="H42" s="1013"/>
      <c r="I42" s="1013"/>
      <c r="J42" s="1013"/>
      <c r="K42" s="1013"/>
      <c r="L42" s="1013"/>
      <c r="M42" s="1013"/>
      <c r="N42" s="1013"/>
      <c r="O42" s="1013"/>
      <c r="P42" s="1013"/>
      <c r="Q42" s="1013"/>
      <c r="R42" s="1013"/>
      <c r="S42" s="1013"/>
      <c r="T42" s="1013"/>
      <c r="U42" s="192"/>
      <c r="V42" s="185"/>
      <c r="W42" s="235"/>
      <c r="X42" s="235"/>
      <c r="Y42" s="235"/>
      <c r="Z42" s="235"/>
      <c r="AA42" s="529"/>
      <c r="AB42" s="529"/>
      <c r="AC42" s="236"/>
      <c r="AD42" s="983" t="s">
        <v>15</v>
      </c>
      <c r="AE42" s="983"/>
      <c r="AF42" s="983"/>
      <c r="AG42" s="983"/>
      <c r="AH42" s="983"/>
      <c r="AI42" s="529"/>
      <c r="AJ42" s="529"/>
      <c r="AK42" s="236"/>
      <c r="AL42" s="983" t="s">
        <v>15</v>
      </c>
      <c r="AM42" s="983"/>
      <c r="AN42" s="983"/>
      <c r="AO42" s="983"/>
      <c r="AP42" s="983"/>
      <c r="AS42" s="993"/>
      <c r="AT42" s="994"/>
      <c r="AU42" s="994"/>
      <c r="AV42" s="994"/>
      <c r="AW42" s="994"/>
      <c r="AX42" s="994"/>
      <c r="AY42" s="994"/>
      <c r="AZ42" s="994"/>
      <c r="BA42" s="994"/>
      <c r="BB42" s="994"/>
      <c r="BC42" s="994"/>
      <c r="BD42" s="994"/>
      <c r="BE42" s="994"/>
      <c r="BF42" s="994"/>
      <c r="BG42" s="994"/>
      <c r="BH42" s="995"/>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0" t="s">
        <v>2219</v>
      </c>
      <c r="C44" s="1140"/>
      <c r="D44" s="1140"/>
      <c r="E44" s="1140"/>
      <c r="F44" s="1140"/>
      <c r="G44" s="1013" t="s">
        <v>2156</v>
      </c>
      <c r="H44" s="1013"/>
      <c r="I44" s="1013"/>
      <c r="J44" s="1013"/>
      <c r="K44" s="1013"/>
      <c r="L44" s="1013"/>
      <c r="M44" s="1013"/>
      <c r="N44" s="1013"/>
      <c r="O44" s="1013"/>
      <c r="P44" s="1013"/>
      <c r="Q44" s="1013"/>
      <c r="R44" s="1013"/>
      <c r="S44" s="1013"/>
      <c r="T44" s="1013"/>
      <c r="U44" s="218"/>
      <c r="V44" s="526" t="str">
        <f>IFERROR(IF(OR(G9="特定加算Ⅰ",G9="特定加算Ⅱ"),"✓",""),"")</f>
        <v/>
      </c>
      <c r="W44" s="1014" t="s">
        <v>14</v>
      </c>
      <c r="X44" s="1015"/>
      <c r="Y44" s="1015"/>
      <c r="Z44" s="1016"/>
      <c r="AA44" s="996" t="s">
        <v>12</v>
      </c>
      <c r="AB44" s="997"/>
      <c r="AC44" s="220"/>
      <c r="AD44" s="983" t="s">
        <v>14</v>
      </c>
      <c r="AE44" s="983"/>
      <c r="AF44" s="983"/>
      <c r="AG44" s="983"/>
      <c r="AH44" s="983"/>
      <c r="AI44" s="996" t="s">
        <v>12</v>
      </c>
      <c r="AJ44" s="997"/>
      <c r="AK44" s="220"/>
      <c r="AL44" s="983" t="s">
        <v>14</v>
      </c>
      <c r="AM44" s="983"/>
      <c r="AN44" s="983"/>
      <c r="AO44" s="983"/>
      <c r="AP44" s="983"/>
      <c r="AS44" s="987" t="str">
        <f>IFERROR(IF(AS63="○","！R5年度に満たしていた要件を満たさない計画になっている。",IF(OR(AH63=2,AP63=2),VLOOKUP(AS1,【参考】数式用2!E6:S23,15,FALSE),"")),"")</f>
        <v/>
      </c>
      <c r="AT44" s="988"/>
      <c r="AU44" s="988"/>
      <c r="AV44" s="988"/>
      <c r="AW44" s="988"/>
      <c r="AX44" s="988"/>
      <c r="AY44" s="988"/>
      <c r="AZ44" s="988"/>
      <c r="BA44" s="988"/>
      <c r="BB44" s="988"/>
      <c r="BC44" s="988"/>
      <c r="BD44" s="988"/>
      <c r="BE44" s="988"/>
      <c r="BF44" s="988"/>
      <c r="BG44" s="988"/>
      <c r="BH44" s="989"/>
    </row>
    <row r="45" spans="2:82" ht="17.100000000000001" customHeight="1" thickBot="1">
      <c r="B45" s="1140"/>
      <c r="C45" s="1140"/>
      <c r="D45" s="1140"/>
      <c r="E45" s="1140"/>
      <c r="F45" s="1140"/>
      <c r="G45" s="1013"/>
      <c r="H45" s="1013"/>
      <c r="I45" s="1013"/>
      <c r="J45" s="1013"/>
      <c r="K45" s="1013"/>
      <c r="L45" s="1013"/>
      <c r="M45" s="1013"/>
      <c r="N45" s="1013"/>
      <c r="O45" s="1013"/>
      <c r="P45" s="1013"/>
      <c r="Q45" s="1013"/>
      <c r="R45" s="1013"/>
      <c r="S45" s="1013"/>
      <c r="T45" s="1013"/>
      <c r="U45" s="218"/>
      <c r="V45" s="526" t="str">
        <f>IFERROR(IF(G9="特定加算なし","✓",""),"")</f>
        <v/>
      </c>
      <c r="W45" s="1014" t="s">
        <v>15</v>
      </c>
      <c r="X45" s="1015"/>
      <c r="Y45" s="1015"/>
      <c r="Z45" s="1016"/>
      <c r="AA45" s="996"/>
      <c r="AB45" s="997"/>
      <c r="AC45" s="220"/>
      <c r="AD45" s="983" t="s">
        <v>15</v>
      </c>
      <c r="AE45" s="983"/>
      <c r="AF45" s="983"/>
      <c r="AG45" s="983"/>
      <c r="AH45" s="983"/>
      <c r="AI45" s="996"/>
      <c r="AJ45" s="997"/>
      <c r="AK45" s="220"/>
      <c r="AL45" s="983" t="s">
        <v>15</v>
      </c>
      <c r="AM45" s="983"/>
      <c r="AN45" s="983"/>
      <c r="AO45" s="983"/>
      <c r="AP45" s="983"/>
      <c r="AS45" s="993"/>
      <c r="AT45" s="994"/>
      <c r="AU45" s="994"/>
      <c r="AV45" s="994"/>
      <c r="AW45" s="994"/>
      <c r="AX45" s="994"/>
      <c r="AY45" s="994"/>
      <c r="AZ45" s="994"/>
      <c r="BA45" s="994"/>
      <c r="BB45" s="994"/>
      <c r="BC45" s="994"/>
      <c r="BD45" s="994"/>
      <c r="BE45" s="994"/>
      <c r="BF45" s="994"/>
      <c r="BG45" s="994"/>
      <c r="BH45" s="995"/>
      <c r="BO45" s="238"/>
    </row>
    <row r="46" spans="2:82" ht="11.25" customHeight="1">
      <c r="B46" s="224"/>
      <c r="AJ46" s="239"/>
      <c r="AK46" s="239"/>
      <c r="AL46" s="239"/>
      <c r="AM46" s="239"/>
      <c r="AN46" s="239"/>
      <c r="AO46" s="239"/>
      <c r="AP46" s="239"/>
    </row>
    <row r="47" spans="2:82" ht="21" customHeight="1">
      <c r="B47" s="1135" t="s">
        <v>2311</v>
      </c>
      <c r="C47" s="1135"/>
      <c r="D47" s="1135"/>
      <c r="E47" s="1135"/>
      <c r="F47" s="1135"/>
      <c r="G47" s="1135"/>
      <c r="H47" s="1135"/>
      <c r="I47" s="1135"/>
      <c r="J47" s="1135"/>
      <c r="K47" s="1135"/>
      <c r="L47" s="1135"/>
      <c r="M47" s="1135"/>
      <c r="N47" s="1135"/>
      <c r="O47" s="1135"/>
      <c r="P47" s="1135"/>
      <c r="Q47" s="1135"/>
      <c r="R47" s="1135"/>
      <c r="S47" s="1135"/>
      <c r="T47" s="1135"/>
      <c r="U47" s="1135"/>
      <c r="V47" s="1135"/>
      <c r="W47" s="1135"/>
      <c r="X47" s="1135"/>
      <c r="Y47" s="1135"/>
      <c r="Z47" s="1135"/>
      <c r="AA47" s="1135"/>
      <c r="AB47" s="1135"/>
      <c r="AC47" s="1135"/>
      <c r="AD47" s="1135"/>
      <c r="AE47" s="1135"/>
      <c r="AF47" s="1135"/>
      <c r="AG47" s="1135"/>
      <c r="AH47" s="113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37"/>
      <c r="C48" s="1138"/>
      <c r="D48" s="1138"/>
      <c r="E48" s="1138"/>
      <c r="F48" s="1139"/>
      <c r="G48" s="1153" t="str">
        <f>IF(F15=4,"R6.4～R6.5",IF(F15=5,"R6.5",""))</f>
        <v>R6.4～R6.5</v>
      </c>
      <c r="H48" s="1153"/>
      <c r="I48" s="1153"/>
      <c r="J48" s="1153"/>
      <c r="K48" s="1153"/>
      <c r="L48" s="1153"/>
      <c r="M48" s="1153"/>
      <c r="N48" s="1153"/>
      <c r="O48" s="1153"/>
      <c r="P48" s="1153"/>
      <c r="Q48" s="1153"/>
      <c r="R48" s="1153"/>
      <c r="S48" s="1153"/>
      <c r="T48" s="1153"/>
      <c r="U48" s="1153"/>
      <c r="V48" s="1153"/>
      <c r="W48" s="1153"/>
      <c r="X48" s="1153"/>
      <c r="Y48" s="1153"/>
      <c r="Z48" s="1153"/>
      <c r="AA48" s="996" t="s">
        <v>12</v>
      </c>
      <c r="AB48" s="997"/>
      <c r="AC48" s="1153" t="str">
        <f>IF(OR(F15=4,F15=5),"R6.6","R"&amp;D15&amp;"."&amp;F15)&amp;"～R"&amp;K15&amp;"."&amp;M15</f>
        <v>R6.6～R7.3</v>
      </c>
      <c r="AD48" s="1153"/>
      <c r="AE48" s="1153"/>
      <c r="AF48" s="1153"/>
      <c r="AG48" s="1153"/>
      <c r="AH48" s="1153"/>
      <c r="AS48" s="1005" t="str">
        <f>IFERROR(IF(AND(OR(AP58=1,AP58=2),OR(AP59=1,AP59=2),OR(AP60=1,AP60=2)),"処遇加算Ⅰ",IF(AND(OR(AP58=1,AP58=2),OR(AP59=1,AP59=2),OR(AP60=0,AP60=3)),"処遇加算Ⅱ",IF(OR(OR(AP58=1,AP58=2),OR(AP59=1,AP59=2)),"処遇加算Ⅲ",""))),"")</f>
        <v/>
      </c>
      <c r="AT48" s="1005"/>
      <c r="AU48" s="1005"/>
      <c r="AV48" s="1005"/>
      <c r="AW48" s="1005" t="str">
        <f>IFERROR(IF(AND(AP61=1,AP62=1,AP63=1),"特定加算Ⅰ",IF(AND(AP61=1,AP62=2,AP63=1),"特定加算Ⅱ",IF(OR(AP61=2,AP62=2,AP63=2),"特定加算なし",""))),"")</f>
        <v>特定加算なし</v>
      </c>
      <c r="AX48" s="1005"/>
      <c r="AY48" s="1005"/>
      <c r="AZ48" s="1005"/>
      <c r="BA48" s="1005" t="str">
        <f>IFERROR(IF(OR(L9="ベア加算",AND(L9="ベア加算なし",AP57=1)),"ベア加算",IF(AP57=2,"ベア加算なし","")),"")</f>
        <v/>
      </c>
      <c r="BB48" s="1005"/>
      <c r="BC48" s="1005"/>
      <c r="BD48" s="1005"/>
      <c r="BE48" s="1006" t="str">
        <f>AS48&amp;AW48&amp;BA48</f>
        <v>特定加算なし</v>
      </c>
      <c r="BF48" s="1006"/>
      <c r="BG48" s="1006"/>
      <c r="BH48" s="1006"/>
      <c r="BI48" s="1006"/>
      <c r="BJ48" s="1006"/>
      <c r="BK48" s="1006"/>
      <c r="BL48" s="1006"/>
      <c r="BM48" s="1006"/>
      <c r="BN48" s="1006"/>
      <c r="BO48" s="1006"/>
      <c r="BP48" s="1006"/>
      <c r="BQ48" s="241"/>
      <c r="BR48" s="241"/>
      <c r="BS48" s="241"/>
      <c r="BT48" s="241"/>
      <c r="BU48" s="241"/>
      <c r="BV48" s="241"/>
      <c r="BW48" s="241"/>
      <c r="BX48" s="241"/>
      <c r="BY48" s="241"/>
      <c r="BZ48" s="241"/>
      <c r="CD48" s="242"/>
    </row>
    <row r="49" spans="2:82" ht="18" customHeight="1">
      <c r="B49" s="1141" t="s">
        <v>2158</v>
      </c>
      <c r="C49" s="1142"/>
      <c r="D49" s="1142"/>
      <c r="E49" s="1142"/>
      <c r="F49" s="1143"/>
      <c r="G49" s="1126" t="str">
        <f>IFERROR(IF(AND(OR(AH58=1,AH58=2),OR(AH59=1,AH59=2),OR(AH60=1,AH60=2)),"処遇加算Ⅰ",IF(AND(OR(AH58=1,AH58=2),OR(AH59=1,AH59=2),OR(AH60=0,AH60=3)),"処遇加算Ⅱ",IF(OR(OR(AH58=1,AH58=2),OR(AH59=1,AH59=2)),"処遇加算Ⅲ",""))),"")</f>
        <v/>
      </c>
      <c r="H49" s="1127"/>
      <c r="I49" s="1127"/>
      <c r="J49" s="1127"/>
      <c r="K49" s="1152"/>
      <c r="L49" s="1126" t="str">
        <f>IFERROR(IF(G9="","",IF(AND(AH61=1,AH62=1,AH63=1),"特定加算Ⅰ",IF(AND(AH61=1,AH62=2,AH63=1),"特定加算Ⅱ",IF(OR(AH61=2,AH62=2,AH63=2),"特定加算なし","")))),"")</f>
        <v/>
      </c>
      <c r="M49" s="1127"/>
      <c r="N49" s="1127"/>
      <c r="O49" s="1127"/>
      <c r="P49" s="1128"/>
      <c r="Q49" s="1129" t="str">
        <f>IFERROR(IF(OR(L9="ベア加算",AND(L9="ベア加算なし",AH57=1)),"ベア加算",IF(AH57=2,"ベア加算なし","")),"")</f>
        <v/>
      </c>
      <c r="R49" s="1127"/>
      <c r="S49" s="1127"/>
      <c r="T49" s="1127"/>
      <c r="U49" s="1128"/>
      <c r="V49" s="1130" t="s">
        <v>10</v>
      </c>
      <c r="W49" s="1131"/>
      <c r="X49" s="1131"/>
      <c r="Y49" s="1131"/>
      <c r="Z49" s="1131"/>
      <c r="AA49" s="1048"/>
      <c r="AB49" s="1048"/>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1" t="s">
        <v>2159</v>
      </c>
      <c r="C50" s="1142"/>
      <c r="D50" s="1142"/>
      <c r="E50" s="1142"/>
      <c r="F50" s="1143"/>
      <c r="G50" s="1147" t="str">
        <f>IFERROR(VLOOKUP(Y5,【参考】数式用!$A$5:$J$27,MATCH(G49,【参考】数式用!$B$4:$J$4,0)+1,0),"")</f>
        <v/>
      </c>
      <c r="H50" s="1148"/>
      <c r="I50" s="1148"/>
      <c r="J50" s="1148"/>
      <c r="K50" s="1149"/>
      <c r="L50" s="1147" t="str">
        <f>IFERROR(VLOOKUP(Y5,【参考】数式用!$A$5:$J$27,MATCH(L49,【参考】数式用!$B$4:$J$4,0)+1,0),"")</f>
        <v/>
      </c>
      <c r="M50" s="1148"/>
      <c r="N50" s="1148"/>
      <c r="O50" s="1148"/>
      <c r="P50" s="1150"/>
      <c r="Q50" s="1151" t="str">
        <f>IFERROR(VLOOKUP(Y5,【参考】数式用!$A$5:$J$27,MATCH(Q49,【参考】数式用!$B$4:$J$4,0)+1,0),"")</f>
        <v/>
      </c>
      <c r="R50" s="1148"/>
      <c r="S50" s="1148"/>
      <c r="T50" s="1148"/>
      <c r="U50" s="1150"/>
      <c r="V50" s="1106">
        <f>SUM(G50,L50,Q50)</f>
        <v>0</v>
      </c>
      <c r="W50" s="1107"/>
      <c r="X50" s="1107"/>
      <c r="Y50" s="1107"/>
      <c r="Z50" s="1107"/>
      <c r="AA50" s="1048"/>
      <c r="AB50" s="1048"/>
      <c r="AC50" s="1160" t="str">
        <f>IFERROR(VLOOKUP(Y5,【参考】数式用!$A$5:$AB$27,MATCH(AC49,【参考】数式用!$B$4:$AB$4,0)+1,FALSE),"")</f>
        <v/>
      </c>
      <c r="AD50" s="1161"/>
      <c r="AE50" s="1161"/>
      <c r="AF50" s="1161"/>
      <c r="AG50" s="1161"/>
      <c r="AH50" s="1162"/>
      <c r="AS50" s="1003" t="s">
        <v>2190</v>
      </c>
      <c r="AT50" s="1003"/>
      <c r="AU50" s="1003"/>
      <c r="AV50" s="1003"/>
      <c r="AW50" s="1003" t="s">
        <v>2191</v>
      </c>
      <c r="AX50" s="1003"/>
      <c r="AY50" s="1003"/>
      <c r="AZ50" s="1003"/>
      <c r="BA50" s="1003" t="s">
        <v>13</v>
      </c>
      <c r="BB50" s="1003"/>
      <c r="BC50" s="1003"/>
      <c r="BD50" s="1003"/>
      <c r="BE50" s="1003" t="s">
        <v>2192</v>
      </c>
      <c r="BF50" s="1003"/>
      <c r="BG50" s="1003"/>
      <c r="BH50" s="1003"/>
      <c r="BI50" s="1003" t="s">
        <v>2195</v>
      </c>
      <c r="BJ50" s="1003"/>
      <c r="BK50" s="1003"/>
      <c r="BL50" s="1003"/>
      <c r="BM50" s="241"/>
      <c r="BN50" s="1003" t="s">
        <v>2194</v>
      </c>
      <c r="BO50" s="1003"/>
      <c r="BP50" s="1003"/>
      <c r="BQ50" s="1003"/>
      <c r="BR50" s="1003"/>
      <c r="BS50" s="1003"/>
      <c r="BT50" s="241"/>
      <c r="BV50" s="1164" t="s">
        <v>2197</v>
      </c>
      <c r="BW50" s="1165"/>
      <c r="BX50" s="1165"/>
      <c r="BY50" s="1165"/>
      <c r="BZ50" s="1165"/>
      <c r="CA50" s="1166"/>
      <c r="CD50" s="242"/>
    </row>
    <row r="51" spans="2:82" ht="17.25" customHeight="1">
      <c r="B51" s="1144" t="s">
        <v>2288</v>
      </c>
      <c r="C51" s="1145"/>
      <c r="D51" s="1145"/>
      <c r="E51" s="1145"/>
      <c r="F51" s="1146"/>
      <c r="G51" s="1021" t="str">
        <f>IFERROR(ROUNDDOWN(ROUND(AM5*G50,0)*P5,0)*H53,"")</f>
        <v/>
      </c>
      <c r="H51" s="1021"/>
      <c r="I51" s="1021"/>
      <c r="J51" s="1021"/>
      <c r="K51" s="148" t="s">
        <v>2283</v>
      </c>
      <c r="L51" s="1020" t="str">
        <f>IFERROR(ROUNDDOWN(ROUND(AM5*L50,0)*P5,0)*H53,"")</f>
        <v/>
      </c>
      <c r="M51" s="1021"/>
      <c r="N51" s="1021"/>
      <c r="O51" s="1021"/>
      <c r="P51" s="148" t="s">
        <v>2283</v>
      </c>
      <c r="Q51" s="1020" t="str">
        <f>IFERROR(ROUNDDOWN(ROUND(AM5*Q50,0)*P5,0)*H53,"")</f>
        <v/>
      </c>
      <c r="R51" s="1021"/>
      <c r="S51" s="1021"/>
      <c r="T51" s="1021"/>
      <c r="U51" s="149" t="s">
        <v>2283</v>
      </c>
      <c r="V51" s="1124">
        <f>IFERROR(SUM(G51,L51,Q51),"")</f>
        <v>0</v>
      </c>
      <c r="W51" s="1125"/>
      <c r="X51" s="1125"/>
      <c r="Y51" s="1125"/>
      <c r="Z51" s="150" t="s">
        <v>2283</v>
      </c>
      <c r="AB51" s="151"/>
      <c r="AC51" s="1020" t="str">
        <f>IFERROR(ROUNDDOWN(ROUND(AM5*AC50,0)*P5,0)*AD53,"")</f>
        <v/>
      </c>
      <c r="AD51" s="1021"/>
      <c r="AE51" s="1021"/>
      <c r="AF51" s="1021"/>
      <c r="AG51" s="1021"/>
      <c r="AH51" s="149" t="s">
        <v>2283</v>
      </c>
      <c r="AS51" s="1008" t="str">
        <f>IFERROR(ROUNDDOWN(ROUND(AM5*(G50-B10),0)*P5,0)*H53,"")</f>
        <v/>
      </c>
      <c r="AT51" s="1008"/>
      <c r="AU51" s="1008"/>
      <c r="AV51" s="1008"/>
      <c r="AW51" s="1008" t="str">
        <f>IFERROR(ROUNDDOWN(ROUND(AM5*(L50-G10),0)*P5,0)*H53,"")</f>
        <v/>
      </c>
      <c r="AX51" s="1008"/>
      <c r="AY51" s="1008"/>
      <c r="AZ51" s="1008"/>
      <c r="BA51" s="1008" t="str">
        <f>IFERROR(ROUNDDOWN(ROUND(AM5*(Q50-L10),0)*P5,0)*H53,"")</f>
        <v/>
      </c>
      <c r="BB51" s="1008"/>
      <c r="BC51" s="1008"/>
      <c r="BD51" s="1008"/>
      <c r="BE51" s="1008" t="str">
        <f>IFERROR(ROUNDDOWN(ROUND(AM5*(AC50-Q10),0)*P5,0)*AD53,"")</f>
        <v/>
      </c>
      <c r="BF51" s="1008"/>
      <c r="BG51" s="1008"/>
      <c r="BH51" s="1008"/>
      <c r="BI51" s="1008">
        <f>SUM(AS51:BH51)</f>
        <v>0</v>
      </c>
      <c r="BJ51" s="1008"/>
      <c r="BK51" s="1008"/>
      <c r="BL51" s="1008"/>
      <c r="BM51" s="241"/>
      <c r="BN51" s="1008" t="str">
        <f>IFERROR(ROUNDDOWN(ROUNDDOWN(ROUND(AM5*(VLOOKUP(Y5,【参考】数式用!$A$5:$AB$27,14,FALSE)),0)*P5,0)*AD53*0.5,0),"")</f>
        <v/>
      </c>
      <c r="BO51" s="1008"/>
      <c r="BP51" s="1008"/>
      <c r="BQ51" s="1008"/>
      <c r="BR51" s="1008"/>
      <c r="BS51" s="1008"/>
      <c r="BT51" s="241"/>
      <c r="BV51" s="1167">
        <f>IF(AND(Q49="ベア加算なし",BA48="ベア加算"),ROUNDDOWN(ROUND(AM5*VLOOKUP(Y5,【参考】数式用!$A$5:$AB$27,9,FALSE),0)*P5,0)*AD53,0)</f>
        <v>0</v>
      </c>
      <c r="BW51" s="1168"/>
      <c r="BX51" s="1168"/>
      <c r="BY51" s="1168"/>
      <c r="BZ51" s="1168"/>
      <c r="CA51" s="1169"/>
      <c r="CD51" s="242"/>
    </row>
    <row r="52" spans="2:82" ht="13.5" customHeight="1">
      <c r="B52" s="1144"/>
      <c r="C52" s="1145"/>
      <c r="D52" s="1145"/>
      <c r="E52" s="1145"/>
      <c r="F52" s="1146"/>
      <c r="G52" s="1024" t="str">
        <f>IFERROR("("&amp;TEXT(G51/H53,"#,##0円")&amp;"/月)","")</f>
        <v/>
      </c>
      <c r="H52" s="1019"/>
      <c r="I52" s="1019"/>
      <c r="J52" s="1019"/>
      <c r="K52" s="1019"/>
      <c r="L52" s="1019" t="str">
        <f>IFERROR("("&amp;TEXT(L51/H53,"#,##0円")&amp;"/月)","")</f>
        <v/>
      </c>
      <c r="M52" s="1019"/>
      <c r="N52" s="1019"/>
      <c r="O52" s="1019"/>
      <c r="P52" s="1019"/>
      <c r="Q52" s="1019" t="str">
        <f>IFERROR("("&amp;TEXT(Q51/H53,"#,##0円")&amp;"/月)","")</f>
        <v/>
      </c>
      <c r="R52" s="1019"/>
      <c r="S52" s="1019"/>
      <c r="T52" s="1019"/>
      <c r="U52" s="1019"/>
      <c r="V52" s="1019" t="str">
        <f>IFERROR("("&amp;TEXT(V51/H53,"#,##0円")&amp;"/月)","")</f>
        <v>(0円/月)</v>
      </c>
      <c r="W52" s="1019"/>
      <c r="X52" s="1019"/>
      <c r="Y52" s="1019"/>
      <c r="Z52" s="1019"/>
      <c r="AB52" s="151"/>
      <c r="AC52" s="1022" t="str">
        <f>IFERROR("("&amp;TEXT(AC51/AD53,"#,##0円")&amp;"/月)","")</f>
        <v/>
      </c>
      <c r="AD52" s="1023"/>
      <c r="AE52" s="1023"/>
      <c r="AF52" s="1023"/>
      <c r="AG52" s="1023"/>
      <c r="AH52" s="102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6" t="s">
        <v>239</v>
      </c>
      <c r="V56" s="1006"/>
      <c r="W56" s="1006"/>
      <c r="X56" s="1006"/>
      <c r="Y56" s="1006"/>
      <c r="Z56" s="1006"/>
      <c r="AA56" s="245"/>
      <c r="AB56" s="249"/>
      <c r="AC56" s="1006" t="str">
        <f>IF(F15=4,"R6.4～R6.5",IF(F15=5,"R6.5",""))</f>
        <v>R6.4～R6.5</v>
      </c>
      <c r="AD56" s="1006"/>
      <c r="AE56" s="1006"/>
      <c r="AF56" s="1006"/>
      <c r="AG56" s="1006"/>
      <c r="AH56" s="1006"/>
      <c r="AI56" s="250"/>
      <c r="AJ56" s="249"/>
      <c r="AK56" s="1006" t="str">
        <f>IF(OR(F15=4,F15=5),"R6.6","R"&amp;D15&amp;"."&amp;F15)&amp;"～R"&amp;K15&amp;"."&amp;M15</f>
        <v>R6.6～R7.3</v>
      </c>
      <c r="AL56" s="1006"/>
      <c r="AM56" s="1006"/>
      <c r="AN56" s="1006"/>
      <c r="AO56" s="1006"/>
      <c r="AP56" s="1006"/>
      <c r="AQ56" s="245"/>
      <c r="AR56" s="245"/>
      <c r="AS56" s="1009" t="s">
        <v>2404</v>
      </c>
      <c r="AT56" s="1009"/>
      <c r="AU56" s="1009"/>
      <c r="AV56" s="1009"/>
      <c r="AW56" s="1009" t="s">
        <v>2403</v>
      </c>
      <c r="AX56" s="1009"/>
      <c r="AY56" s="1009"/>
      <c r="AZ56" s="1009"/>
    </row>
    <row r="57" spans="2:82" ht="15.95" customHeight="1">
      <c r="U57" s="1003" t="s">
        <v>2198</v>
      </c>
      <c r="V57" s="1003"/>
      <c r="W57" s="1003"/>
      <c r="X57" s="1003"/>
      <c r="Y57" s="1003"/>
      <c r="Z57" s="527" t="str">
        <f>IF(AND(B9&lt;&gt;"処遇加算なし",F15=4),IF(V21="✓",1,IF(V22="✓",2,"")),"")</f>
        <v/>
      </c>
      <c r="AA57" s="245"/>
      <c r="AB57" s="249"/>
      <c r="AC57" s="1003" t="s">
        <v>2198</v>
      </c>
      <c r="AD57" s="1003"/>
      <c r="AE57" s="1003"/>
      <c r="AF57" s="1003"/>
      <c r="AG57" s="1003"/>
      <c r="AH57" s="170">
        <f>IF(AND(F15&lt;&gt;4,F15&lt;&gt;5),0,IF(AT8="○",1,0))</f>
        <v>0</v>
      </c>
      <c r="AI57" s="253"/>
      <c r="AJ57" s="249"/>
      <c r="AK57" s="1003" t="s">
        <v>2198</v>
      </c>
      <c r="AL57" s="1003"/>
      <c r="AM57" s="1003"/>
      <c r="AN57" s="1003"/>
      <c r="AO57" s="1003"/>
      <c r="AP57" s="170">
        <f>IF(AT8="○",1,0)</f>
        <v>0</v>
      </c>
      <c r="AQ57" s="245"/>
      <c r="AR57" s="245"/>
      <c r="AS57" s="1002"/>
      <c r="AT57" s="1002"/>
      <c r="AU57" s="1002"/>
      <c r="AV57" s="1002"/>
      <c r="AW57" s="1010"/>
      <c r="AX57" s="1010"/>
      <c r="AY57" s="1010"/>
      <c r="AZ57" s="1010"/>
      <c r="BH57" s="251"/>
      <c r="BJ57" s="251"/>
      <c r="BK57" s="251"/>
      <c r="BL57" s="251"/>
      <c r="BM57" s="251"/>
      <c r="BN57" s="251"/>
      <c r="BO57" s="251"/>
      <c r="BP57" s="251"/>
      <c r="BQ57" s="251"/>
      <c r="BR57" s="251"/>
      <c r="BS57" s="251"/>
      <c r="BT57" s="251"/>
      <c r="BU57" s="251"/>
      <c r="BV57" s="251"/>
      <c r="BW57" s="251"/>
      <c r="BX57" s="251"/>
      <c r="BZ57" s="254"/>
    </row>
    <row r="58" spans="2:82" ht="15.95" customHeight="1">
      <c r="U58" s="1012" t="s">
        <v>2199</v>
      </c>
      <c r="V58" s="1012"/>
      <c r="W58" s="1012"/>
      <c r="X58" s="1012"/>
      <c r="Y58" s="1012"/>
      <c r="Z58" s="527" t="str">
        <f>IF(AND(B9&lt;&gt;"処遇加算なし",F15=4),IF(V24="✓",1,IF(V25="✓",2,IF(V26="✓",3,""))),"")</f>
        <v/>
      </c>
      <c r="AA58" s="245"/>
      <c r="AB58" s="249"/>
      <c r="AC58" s="1012" t="s">
        <v>2199</v>
      </c>
      <c r="AD58" s="1012"/>
      <c r="AE58" s="1012"/>
      <c r="AF58" s="1012"/>
      <c r="AG58" s="1012"/>
      <c r="AH58" s="170">
        <f>IF(AND(F15&lt;&gt;4,F15&lt;&gt;5),0,IF(AU8="○",1,3))</f>
        <v>3</v>
      </c>
      <c r="AI58" s="253"/>
      <c r="AJ58" s="249"/>
      <c r="AK58" s="1012" t="s">
        <v>2199</v>
      </c>
      <c r="AL58" s="1012"/>
      <c r="AM58" s="1012"/>
      <c r="AN58" s="1012"/>
      <c r="AO58" s="1012"/>
      <c r="AP58" s="170">
        <f>IF(AU8="○",1,3)</f>
        <v>3</v>
      </c>
      <c r="AQ58" s="245"/>
      <c r="AR58" s="245"/>
      <c r="AS58" s="1003" t="str">
        <f>IF(OR(AND(Z58=1,AH58=3),AND(Z58=1,AP58=3),AND(Z58=2,AH58=3,AH59=3),AND(Z58=2,AP58=3,AP59=3)),"○","")</f>
        <v/>
      </c>
      <c r="AT58" s="1003"/>
      <c r="AU58" s="1003"/>
      <c r="AV58" s="1003"/>
      <c r="AW58" s="1003" t="str">
        <f>IF(OR(AND(Z58=1,AH58=2),AND(Z58=1,AP58=2),AND(Z58=2,AH58=2,AH59=2),AND(Z58=2,AP58=2,AP59=2)),"○","")</f>
        <v/>
      </c>
      <c r="AX58" s="1003"/>
      <c r="AY58" s="1003"/>
      <c r="AZ58" s="1003"/>
      <c r="BH58" s="251"/>
      <c r="BJ58" s="251"/>
      <c r="BK58" s="251"/>
      <c r="BL58" s="251"/>
      <c r="BM58" s="251"/>
      <c r="BN58" s="251"/>
      <c r="BO58" s="251"/>
      <c r="BP58" s="251"/>
      <c r="BQ58" s="251"/>
      <c r="BR58" s="251"/>
      <c r="BS58" s="251"/>
      <c r="BT58" s="251"/>
      <c r="BU58" s="251"/>
      <c r="BV58" s="251"/>
      <c r="BW58" s="251"/>
      <c r="BX58" s="251"/>
      <c r="BZ58" s="254"/>
    </row>
    <row r="59" spans="2:82" ht="15.95" customHeight="1">
      <c r="U59" s="1012" t="s">
        <v>2200</v>
      </c>
      <c r="V59" s="1012"/>
      <c r="W59" s="1012"/>
      <c r="X59" s="1012"/>
      <c r="Y59" s="1012"/>
      <c r="Z59" s="527" t="str">
        <f>IF(AND(B9&lt;&gt;"処遇加算なし",F15=4),IF(V28="✓",1,IF(V29="✓",2,IF(V30="✓",3,""))),"")</f>
        <v/>
      </c>
      <c r="AA59" s="245"/>
      <c r="AB59" s="249"/>
      <c r="AC59" s="1012" t="s">
        <v>2200</v>
      </c>
      <c r="AD59" s="1012"/>
      <c r="AE59" s="1012"/>
      <c r="AF59" s="1012"/>
      <c r="AG59" s="1012"/>
      <c r="AH59" s="170">
        <f>IF(AND(F15&lt;&gt;4,F15&lt;&gt;5),0,IF(AV8="○",1,3))</f>
        <v>3</v>
      </c>
      <c r="AI59" s="253"/>
      <c r="AJ59" s="249"/>
      <c r="AK59" s="1012" t="s">
        <v>2200</v>
      </c>
      <c r="AL59" s="1012"/>
      <c r="AM59" s="1012"/>
      <c r="AN59" s="1012"/>
      <c r="AO59" s="1012"/>
      <c r="AP59" s="170">
        <f>IF(AV8="○",1,3)</f>
        <v>3</v>
      </c>
      <c r="AQ59" s="245"/>
      <c r="AR59" s="245"/>
      <c r="AS59" s="1003" t="str">
        <f>IF(OR(AND(Z59=1,AH59=3),AND(Z59=1,AP59=3),AND(Z59=2,AH58=3,AH59=3),AND(Z59=2,AP58=3,AP59=3)),"○","")</f>
        <v/>
      </c>
      <c r="AT59" s="1003"/>
      <c r="AU59" s="1003"/>
      <c r="AV59" s="1003"/>
      <c r="AW59" s="1003" t="str">
        <f>IF(OR(AND(Z59=1,AH58=2),AND(Z59=1,AP58=2),AND(Z59=2,AH58=2,AH59=2),AND(Z59=2,AP58=2,AP59=2)),"○","")</f>
        <v/>
      </c>
      <c r="AX59" s="1003"/>
      <c r="AY59" s="1003"/>
      <c r="AZ59" s="1003"/>
      <c r="BH59" s="251"/>
      <c r="BJ59" s="251"/>
      <c r="BK59" s="251"/>
      <c r="BL59" s="251"/>
      <c r="BM59" s="251"/>
      <c r="BN59" s="251"/>
      <c r="BO59" s="251"/>
      <c r="BP59" s="251"/>
      <c r="BQ59" s="251"/>
      <c r="BR59" s="251"/>
      <c r="BS59" s="251"/>
      <c r="BT59" s="251"/>
      <c r="BU59" s="251"/>
      <c r="BV59" s="251"/>
      <c r="BW59" s="251"/>
      <c r="BX59" s="251"/>
      <c r="BZ59" s="254"/>
    </row>
    <row r="60" spans="2:82" ht="15.95" customHeight="1">
      <c r="U60" s="1012" t="s">
        <v>2201</v>
      </c>
      <c r="V60" s="1012"/>
      <c r="W60" s="1012"/>
      <c r="X60" s="1012"/>
      <c r="Y60" s="1012"/>
      <c r="Z60" s="527" t="str">
        <f>IF(AND(B9&lt;&gt;"処遇加算なし",F15=4),IF(V32="✓",1,IF(V33="✓",2,"")),"")</f>
        <v/>
      </c>
      <c r="AA60" s="245"/>
      <c r="AB60" s="249"/>
      <c r="AC60" s="1012" t="s">
        <v>2201</v>
      </c>
      <c r="AD60" s="1012"/>
      <c r="AE60" s="1012"/>
      <c r="AF60" s="1012"/>
      <c r="AG60" s="1012"/>
      <c r="AH60" s="170">
        <f>IF(AND(F15&lt;&gt;4,F15&lt;&gt;5),0,IF(AW8="○",1,3))</f>
        <v>3</v>
      </c>
      <c r="AI60" s="253"/>
      <c r="AJ60" s="249"/>
      <c r="AK60" s="1012" t="s">
        <v>2201</v>
      </c>
      <c r="AL60" s="1012"/>
      <c r="AM60" s="1012"/>
      <c r="AN60" s="1012"/>
      <c r="AO60" s="1012"/>
      <c r="AP60" s="170">
        <f>IF(AW8="○",1,3)</f>
        <v>3</v>
      </c>
      <c r="AQ60" s="245"/>
      <c r="AR60" s="245"/>
      <c r="AS60" s="1004" t="str">
        <f>IF(OR(AND(Z60=1,AH60=3),AND(Z60=1,AP60=3)),"○","")</f>
        <v/>
      </c>
      <c r="AT60" s="1004"/>
      <c r="AU60" s="1004"/>
      <c r="AV60" s="1004"/>
      <c r="AW60" s="1004" t="str">
        <f>IF(OR(AND(Z60=1,AH60=2),AND(Z60=1,AP60=2)),"○","")</f>
        <v/>
      </c>
      <c r="AX60" s="1004"/>
      <c r="AY60" s="1004"/>
      <c r="AZ60" s="1004"/>
      <c r="BH60" s="251"/>
      <c r="BJ60" s="251"/>
      <c r="BK60" s="251"/>
      <c r="BL60" s="251"/>
      <c r="BM60" s="251"/>
      <c r="BN60" s="251"/>
      <c r="BO60" s="251"/>
      <c r="BP60" s="251"/>
      <c r="BQ60" s="251"/>
      <c r="BR60" s="251"/>
      <c r="BS60" s="251"/>
      <c r="BT60" s="251"/>
      <c r="BU60" s="251"/>
      <c r="BV60" s="251"/>
      <c r="BW60" s="251"/>
      <c r="BX60" s="251"/>
      <c r="BZ60" s="254"/>
    </row>
    <row r="61" spans="2:82" ht="15.95" customHeight="1">
      <c r="U61" s="1012" t="s">
        <v>2202</v>
      </c>
      <c r="V61" s="1012"/>
      <c r="W61" s="1012"/>
      <c r="X61" s="1012"/>
      <c r="Y61" s="1012"/>
      <c r="Z61" s="527" t="str">
        <f>IF(AND(B9&lt;&gt;"処遇加算なし",F15=4),IF(V36="✓",1,IF(V37="✓",2,"")),"")</f>
        <v/>
      </c>
      <c r="AA61" s="245"/>
      <c r="AB61" s="249"/>
      <c r="AC61" s="1012" t="s">
        <v>2202</v>
      </c>
      <c r="AD61" s="1012"/>
      <c r="AE61" s="1012"/>
      <c r="AF61" s="1012"/>
      <c r="AG61" s="1012"/>
      <c r="AH61" s="170">
        <f>IF(AND(F15&lt;&gt;4,F15&lt;&gt;5),0,IF(AX8="○",1,2))</f>
        <v>2</v>
      </c>
      <c r="AI61" s="253"/>
      <c r="AJ61" s="249"/>
      <c r="AK61" s="1012" t="s">
        <v>2202</v>
      </c>
      <c r="AL61" s="1012"/>
      <c r="AM61" s="1012"/>
      <c r="AN61" s="1012"/>
      <c r="AO61" s="1012"/>
      <c r="AP61" s="170">
        <f>IF(AX8="○",1,2)</f>
        <v>2</v>
      </c>
      <c r="AQ61" s="245"/>
      <c r="AR61" s="245"/>
      <c r="AS61" s="1003" t="str">
        <f>IF(OR(AND(Z61=1,AH61=2),AND(Z61=1,AP61=2)),"○","")</f>
        <v/>
      </c>
      <c r="AT61" s="1003"/>
      <c r="AU61" s="1003"/>
      <c r="AV61" s="1003"/>
      <c r="AW61" s="1011" t="str">
        <f>IF(OR((AD61-AL61)&lt;0,(AD61-AT61)&lt;0),"!","")</f>
        <v/>
      </c>
      <c r="AX61" s="1011"/>
      <c r="AY61" s="1011"/>
      <c r="AZ61" s="1011"/>
      <c r="BH61" s="251"/>
      <c r="BJ61" s="251"/>
      <c r="BK61" s="251"/>
      <c r="BL61" s="251"/>
      <c r="BM61" s="251"/>
      <c r="BN61" s="251"/>
      <c r="BO61" s="251"/>
      <c r="BP61" s="251"/>
      <c r="BQ61" s="251"/>
      <c r="BR61" s="251"/>
      <c r="BS61" s="251"/>
      <c r="BT61" s="251"/>
      <c r="BU61" s="251"/>
      <c r="BV61" s="251"/>
      <c r="BW61" s="251"/>
      <c r="BX61" s="251"/>
      <c r="BZ61" s="254"/>
    </row>
    <row r="62" spans="2:82" ht="15.95" customHeight="1">
      <c r="U62" s="1012" t="s">
        <v>2203</v>
      </c>
      <c r="V62" s="1012"/>
      <c r="W62" s="1012"/>
      <c r="X62" s="1012"/>
      <c r="Y62" s="1012"/>
      <c r="Z62" s="527" t="str">
        <f>IF(AND(B9&lt;&gt;"処遇加算なし",F15=4),IF(V40="✓",1,IF(V41="✓",2,"")),"")</f>
        <v/>
      </c>
      <c r="AA62" s="245"/>
      <c r="AB62" s="249"/>
      <c r="AC62" s="1012" t="s">
        <v>2203</v>
      </c>
      <c r="AD62" s="1012"/>
      <c r="AE62" s="1012"/>
      <c r="AF62" s="1012"/>
      <c r="AG62" s="1012"/>
      <c r="AH62" s="170">
        <f>IF(AND(F15&lt;&gt;4,F15&lt;&gt;5),0,IF(AY8="○",1,2))</f>
        <v>2</v>
      </c>
      <c r="AI62" s="253"/>
      <c r="AJ62" s="249"/>
      <c r="AK62" s="1012" t="s">
        <v>2203</v>
      </c>
      <c r="AL62" s="1012"/>
      <c r="AM62" s="1012"/>
      <c r="AN62" s="1012"/>
      <c r="AO62" s="1012"/>
      <c r="AP62" s="170">
        <f>IF(AY8="○",1,2)</f>
        <v>2</v>
      </c>
      <c r="AQ62" s="245"/>
      <c r="AR62" s="245"/>
      <c r="AS62" s="1003" t="str">
        <f>IF(OR(AND(Z62=1,AH62=2),AND(Z62=1,AP62=2)),"○","")</f>
        <v/>
      </c>
      <c r="AT62" s="1003"/>
      <c r="AU62" s="1003"/>
      <c r="AV62" s="1003"/>
      <c r="AW62" s="1011" t="str">
        <f>IF(OR((AD62-AL62)&lt;0,(AD62-AT62)&lt;0),"!","")</f>
        <v/>
      </c>
      <c r="AX62" s="1011"/>
      <c r="AY62" s="1011"/>
      <c r="AZ62" s="1011"/>
      <c r="BH62" s="251"/>
      <c r="BJ62" s="251"/>
      <c r="BK62" s="251"/>
      <c r="BL62" s="251"/>
      <c r="BM62" s="251"/>
      <c r="BN62" s="251"/>
      <c r="BO62" s="251"/>
      <c r="BP62" s="251"/>
      <c r="BQ62" s="251"/>
      <c r="BR62" s="251"/>
      <c r="BS62" s="251"/>
      <c r="BT62" s="251"/>
      <c r="BU62" s="251"/>
      <c r="BV62" s="251"/>
      <c r="BW62" s="251"/>
      <c r="BX62" s="251"/>
      <c r="BZ62" s="254"/>
    </row>
    <row r="63" spans="2:82" ht="15.95" customHeight="1">
      <c r="U63" s="1003" t="s">
        <v>2204</v>
      </c>
      <c r="V63" s="1003"/>
      <c r="W63" s="1003"/>
      <c r="X63" s="1003"/>
      <c r="Y63" s="1003"/>
      <c r="Z63" s="527" t="str">
        <f>IF(AND(B9&lt;&gt;"処遇加算なし",F15=4),IF(V44="✓",1,IF(V45="✓",2,"")),"")</f>
        <v/>
      </c>
      <c r="AA63" s="245"/>
      <c r="AB63" s="249"/>
      <c r="AC63" s="1003" t="s">
        <v>2204</v>
      </c>
      <c r="AD63" s="1003"/>
      <c r="AE63" s="1003"/>
      <c r="AF63" s="1003"/>
      <c r="AG63" s="1003"/>
      <c r="AH63" s="170">
        <f>IF(AND(F15&lt;&gt;4,F15&lt;&gt;5),0,IF(AZ8="○",1,2))</f>
        <v>2</v>
      </c>
      <c r="AI63" s="253"/>
      <c r="AJ63" s="249"/>
      <c r="AK63" s="1003" t="s">
        <v>2204</v>
      </c>
      <c r="AL63" s="1003"/>
      <c r="AM63" s="1003"/>
      <c r="AN63" s="1003"/>
      <c r="AO63" s="1003"/>
      <c r="AP63" s="170">
        <f>IF(AZ8="○",1,2)</f>
        <v>2</v>
      </c>
      <c r="AQ63" s="245"/>
      <c r="AR63" s="245"/>
      <c r="AS63" s="1003" t="str">
        <f>IF(OR(AND(Z63=1,AH63=2),AND(Z63=1,AP63=2)),"○","")</f>
        <v/>
      </c>
      <c r="AT63" s="1003"/>
      <c r="AU63" s="1003"/>
      <c r="AV63" s="1003"/>
      <c r="AW63" s="1011" t="str">
        <f>IF(OR((AD63-AL63)&lt;0,(AD63-AT63)&lt;0),"!","")</f>
        <v/>
      </c>
      <c r="AX63" s="1011"/>
      <c r="AY63" s="1011"/>
      <c r="AZ63" s="1011"/>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election activeCell="AI1" sqref="AI1:AP1"/>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6" t="s">
        <v>2414</v>
      </c>
      <c r="O1" s="1056"/>
      <c r="P1" s="1056"/>
      <c r="Q1" s="1056"/>
      <c r="R1" s="1056"/>
      <c r="S1" s="1056"/>
      <c r="T1" s="1056"/>
      <c r="U1" s="1056"/>
      <c r="V1" s="1056"/>
      <c r="W1" s="1056"/>
      <c r="X1" s="1056"/>
      <c r="Y1" s="1056"/>
      <c r="Z1" s="1056"/>
      <c r="AA1" s="1056"/>
      <c r="AB1" s="1056"/>
      <c r="AC1" s="1056"/>
      <c r="AD1" s="1056"/>
      <c r="AE1" s="1056"/>
      <c r="AF1" s="1170" t="s">
        <v>25</v>
      </c>
      <c r="AG1" s="1170"/>
      <c r="AH1" s="1170"/>
      <c r="AI1" s="1171" t="str">
        <f>IF(G5="","",G5)</f>
        <v/>
      </c>
      <c r="AJ1" s="1171"/>
      <c r="AK1" s="1171"/>
      <c r="AL1" s="1171"/>
      <c r="AM1" s="1171"/>
      <c r="AN1" s="1171"/>
      <c r="AO1" s="1171"/>
      <c r="AP1" s="1171"/>
      <c r="AS1" s="999" t="str">
        <f>B9&amp;G9&amp;L9</f>
        <v/>
      </c>
      <c r="AT1" s="1000"/>
      <c r="AU1" s="1000"/>
      <c r="AV1" s="1000"/>
      <c r="AW1" s="1000"/>
      <c r="AX1" s="1000"/>
      <c r="AY1" s="1000"/>
      <c r="AZ1" s="1000"/>
      <c r="BA1" s="1000"/>
      <c r="BB1" s="1000"/>
      <c r="BC1" s="1000"/>
      <c r="BD1" s="1000"/>
      <c r="BE1" s="1001"/>
      <c r="BF1" s="998" t="str">
        <f>IFERROR(VLOOKUP(Y5,【参考】数式用!$AJ$2:$AK$24,2,FALSE),"")</f>
        <v/>
      </c>
      <c r="BG1" s="998"/>
      <c r="BH1" s="998"/>
      <c r="BI1" s="998"/>
      <c r="BJ1" s="998"/>
      <c r="BK1" s="998"/>
      <c r="BL1" s="998"/>
      <c r="BM1" s="998"/>
      <c r="BN1" s="998"/>
      <c r="BO1" s="998"/>
      <c r="BP1" s="998"/>
      <c r="CE1" s="174" t="s">
        <v>2374</v>
      </c>
    </row>
    <row r="2" spans="1:88" s="175" customFormat="1" ht="19.5" customHeight="1" thickBot="1">
      <c r="C2" s="173"/>
      <c r="D2" s="173"/>
      <c r="E2" s="173"/>
      <c r="F2" s="173"/>
      <c r="G2" s="173"/>
      <c r="H2" s="173"/>
      <c r="I2" s="173"/>
      <c r="J2" s="173"/>
      <c r="K2" s="173"/>
      <c r="L2" s="173"/>
      <c r="M2" s="173"/>
      <c r="N2" s="1056"/>
      <c r="O2" s="1056"/>
      <c r="P2" s="1056"/>
      <c r="Q2" s="1056"/>
      <c r="R2" s="1056"/>
      <c r="S2" s="1056"/>
      <c r="T2" s="1056"/>
      <c r="U2" s="1056"/>
      <c r="V2" s="1056"/>
      <c r="W2" s="1056"/>
      <c r="X2" s="1056"/>
      <c r="Y2" s="1056"/>
      <c r="Z2" s="1056"/>
      <c r="AA2" s="1056"/>
      <c r="AB2" s="1056"/>
      <c r="AC2" s="1056"/>
      <c r="AD2" s="1056"/>
      <c r="AE2" s="1056"/>
      <c r="AF2" s="173"/>
      <c r="AG2" s="173"/>
      <c r="AH2" s="173"/>
      <c r="AI2" s="173"/>
      <c r="AJ2" s="173"/>
      <c r="AK2" s="173"/>
      <c r="AL2" s="173"/>
      <c r="AM2" s="173"/>
      <c r="AN2" s="173"/>
      <c r="AO2" s="173"/>
      <c r="AP2" s="173"/>
      <c r="AQ2" s="176"/>
      <c r="AR2" s="176"/>
      <c r="CE2" s="986" t="s">
        <v>2377</v>
      </c>
      <c r="CF2" s="986"/>
      <c r="CG2" s="986"/>
      <c r="CH2" s="986"/>
      <c r="CI2" s="1172" t="str">
        <f>IF(AI1&lt;&gt;"",1,"")</f>
        <v/>
      </c>
      <c r="CJ2" s="117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6" t="s">
        <v>2371</v>
      </c>
      <c r="CF3" s="986"/>
      <c r="CG3" s="986"/>
      <c r="CH3" s="986"/>
      <c r="CI3" s="1174" t="str">
        <f>IF(AND(L9="ベア加算",Q49="ベア加算"),1,"")</f>
        <v/>
      </c>
      <c r="CJ3" s="1175"/>
    </row>
    <row r="4" spans="1:88" ht="25.5" customHeight="1">
      <c r="B4" s="1068" t="s">
        <v>2287</v>
      </c>
      <c r="C4" s="1068"/>
      <c r="D4" s="1068"/>
      <c r="E4" s="1068"/>
      <c r="F4" s="1068"/>
      <c r="G4" s="1068" t="s">
        <v>0</v>
      </c>
      <c r="H4" s="1068"/>
      <c r="I4" s="1068"/>
      <c r="J4" s="1067" t="s">
        <v>1</v>
      </c>
      <c r="K4" s="1067"/>
      <c r="L4" s="1067"/>
      <c r="M4" s="1067"/>
      <c r="N4" s="1067"/>
      <c r="O4" s="1067"/>
      <c r="P4" s="1069" t="s">
        <v>2157</v>
      </c>
      <c r="Q4" s="1070"/>
      <c r="R4" s="1070"/>
      <c r="S4" s="1071" t="s">
        <v>2</v>
      </c>
      <c r="T4" s="1072"/>
      <c r="U4" s="1072"/>
      <c r="V4" s="1072"/>
      <c r="W4" s="1072"/>
      <c r="X4" s="1072"/>
      <c r="Y4" s="1067" t="s">
        <v>3</v>
      </c>
      <c r="Z4" s="1067"/>
      <c r="AA4" s="1067"/>
      <c r="AB4" s="1067"/>
      <c r="AC4" s="1067"/>
      <c r="AD4" s="1067"/>
      <c r="AE4" s="1067" t="s">
        <v>2154</v>
      </c>
      <c r="AF4" s="1067"/>
      <c r="AG4" s="1067"/>
      <c r="AH4" s="1067"/>
      <c r="AI4" s="1067" t="s">
        <v>2155</v>
      </c>
      <c r="AJ4" s="1067"/>
      <c r="AK4" s="1067"/>
      <c r="AL4" s="1067"/>
      <c r="AM4" s="1067" t="s">
        <v>2153</v>
      </c>
      <c r="AN4" s="1067"/>
      <c r="AO4" s="1067"/>
      <c r="AP4" s="1067"/>
      <c r="AS4" s="183"/>
      <c r="AT4" s="1007" t="s">
        <v>2248</v>
      </c>
      <c r="AU4" s="1007" t="s">
        <v>2199</v>
      </c>
      <c r="AV4" s="1007" t="s">
        <v>2200</v>
      </c>
      <c r="AW4" s="1007" t="s">
        <v>2201</v>
      </c>
      <c r="AX4" s="1007" t="s">
        <v>2202</v>
      </c>
      <c r="AY4" s="1007" t="s">
        <v>2203</v>
      </c>
      <c r="AZ4" s="1007" t="s">
        <v>2247</v>
      </c>
      <c r="BA4" s="184"/>
      <c r="CE4" s="986" t="s">
        <v>2376</v>
      </c>
      <c r="CF4" s="986"/>
      <c r="CG4" s="986"/>
      <c r="CH4" s="986"/>
      <c r="CI4" s="977" t="str">
        <f>IF(OR(OR(G49="処遇加算Ⅰ",G49="処遇加算Ⅱ"),OR(AS48="処遇加算Ⅰ",AS48="処遇加算Ⅱ")),1,"")</f>
        <v/>
      </c>
      <c r="CJ4" s="978"/>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216"/>
      <c r="T5" s="1217"/>
      <c r="U5" s="1217"/>
      <c r="V5" s="1217"/>
      <c r="W5" s="1217"/>
      <c r="X5" s="1218"/>
      <c r="Y5" s="1219"/>
      <c r="Z5" s="1219"/>
      <c r="AA5" s="1219"/>
      <c r="AB5" s="1219"/>
      <c r="AC5" s="1219"/>
      <c r="AD5" s="1219"/>
      <c r="AE5" s="1035"/>
      <c r="AF5" s="1036"/>
      <c r="AG5" s="1036"/>
      <c r="AH5" s="1037"/>
      <c r="AI5" s="1035"/>
      <c r="AJ5" s="1036"/>
      <c r="AK5" s="1036"/>
      <c r="AL5" s="1037"/>
      <c r="AM5" s="1038">
        <f>AE5-AI5</f>
        <v>0</v>
      </c>
      <c r="AN5" s="1039"/>
      <c r="AO5" s="1039"/>
      <c r="AP5" s="1040"/>
      <c r="AS5" s="183"/>
      <c r="AT5" s="1007"/>
      <c r="AU5" s="1007"/>
      <c r="AV5" s="1007"/>
      <c r="AW5" s="1007"/>
      <c r="AX5" s="1007"/>
      <c r="AY5" s="1007"/>
      <c r="AZ5" s="1007"/>
      <c r="BA5" s="184"/>
      <c r="CE5" s="986" t="s">
        <v>2370</v>
      </c>
      <c r="CF5" s="986"/>
      <c r="CG5" s="986"/>
      <c r="CH5" s="986"/>
      <c r="CI5" s="977" t="str">
        <f>IF(OR(G49="処遇加算Ⅰ",AS48="処遇加算Ⅰ"),1,"")</f>
        <v/>
      </c>
      <c r="CJ5" s="978"/>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7"/>
      <c r="AU6" s="1007"/>
      <c r="AV6" s="1007"/>
      <c r="AW6" s="1007"/>
      <c r="AX6" s="1007"/>
      <c r="AY6" s="1007"/>
      <c r="AZ6" s="1007"/>
      <c r="BA6" s="184"/>
      <c r="CE6" s="986" t="s">
        <v>2373</v>
      </c>
      <c r="CF6" s="986"/>
      <c r="CG6" s="986"/>
      <c r="CH6" s="986"/>
      <c r="CI6" s="97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8"/>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7"/>
      <c r="AU7" s="1007"/>
      <c r="AV7" s="1007"/>
      <c r="AW7" s="1007"/>
      <c r="AX7" s="1007"/>
      <c r="AY7" s="1007"/>
      <c r="AZ7" s="1007"/>
      <c r="BA7" s="184"/>
      <c r="CE7" s="1163" t="s">
        <v>2372</v>
      </c>
      <c r="CF7" s="1163"/>
      <c r="CG7" s="1163"/>
      <c r="CH7" s="1163"/>
      <c r="CI7" s="977" t="str">
        <f>IF(AND(AH62=1,AD41=""),1,"")</f>
        <v/>
      </c>
      <c r="CJ7" s="978"/>
    </row>
    <row r="8" spans="1:88" ht="17.25" customHeight="1" thickBot="1">
      <c r="B8" s="1088" t="s">
        <v>2322</v>
      </c>
      <c r="C8" s="1089"/>
      <c r="D8" s="1089"/>
      <c r="E8" s="1089"/>
      <c r="F8" s="1089"/>
      <c r="G8" s="1089"/>
      <c r="H8" s="1089"/>
      <c r="I8" s="1089"/>
      <c r="J8" s="1089"/>
      <c r="K8" s="1089"/>
      <c r="L8" s="1089"/>
      <c r="M8" s="1089"/>
      <c r="N8" s="1089"/>
      <c r="O8" s="1089"/>
      <c r="P8" s="1089"/>
      <c r="Q8" s="1089"/>
      <c r="R8" s="1089"/>
      <c r="S8" s="1090"/>
      <c r="T8" s="996" t="s">
        <v>12</v>
      </c>
      <c r="U8" s="997"/>
      <c r="V8" s="1050" t="str">
        <f>IFERROR(IF(VLOOKUP(AS1,【参考】数式用2!E6:L23,3,FALSE)="","",VLOOKUP(AS1,【参考】数式用2!E6:L23,3,FALSE)),"")</f>
        <v/>
      </c>
      <c r="W8" s="1051"/>
      <c r="X8" s="1051"/>
      <c r="Y8" s="1051"/>
      <c r="Z8" s="1052"/>
      <c r="AA8" s="1031" t="str">
        <f>IFERROR(VLOOKUP(AS1,【参考】数式用2!E6:L23,4,FALSE),"")</f>
        <v/>
      </c>
      <c r="AB8" s="1031"/>
      <c r="AC8" s="1031"/>
      <c r="AD8" s="1031"/>
      <c r="AE8" s="1031"/>
      <c r="AF8" s="1031"/>
      <c r="AG8" s="1031"/>
      <c r="AH8" s="1031"/>
      <c r="AI8" s="1031"/>
      <c r="AJ8" s="1031"/>
      <c r="AK8" s="1031"/>
      <c r="AL8" s="1031"/>
      <c r="AM8" s="1031"/>
      <c r="AN8" s="1031"/>
      <c r="AO8" s="1031"/>
      <c r="AP8" s="1032"/>
      <c r="AS8" s="183"/>
      <c r="AT8" s="1157" t="str">
        <f>IF(L9="ベア加算","",IF(OR(V8="新加算Ⅰ",V8="新加算Ⅱ",V8="新加算Ⅲ",V8="新加算Ⅳ"),"○",""))</f>
        <v/>
      </c>
      <c r="AU8" s="115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5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57" t="str">
        <f>IF(OR(V8="新加算Ⅰ",V8="新加算Ⅱ",V8="新加算Ⅲ",V8="新加算Ⅴ(１)",V8="新加算Ⅴ(３)",V8="新加算Ⅴ(８)"),"○","")</f>
        <v/>
      </c>
      <c r="AX8" s="1157" t="str">
        <f>IF(OR(V8="新加算Ⅰ",V8="新加算Ⅱ",V8="新加算Ⅴ(１)",V8="新加算Ⅴ(２)",V8="新加算Ⅴ(３)",V8="新加算Ⅴ(４)",V8="新加算Ⅴ(５)",V8="新加算Ⅴ(６)",V8="新加算Ⅴ(７)",V8="新加算Ⅴ(９)",V8="新加算Ⅴ(10)",V8="新加算Ⅴ(12)"),"○","")</f>
        <v/>
      </c>
      <c r="AY8" s="1157" t="str">
        <f>IF(OR(V8="新加算Ⅰ",V8="新加算Ⅴ(１)",V8="新加算Ⅴ(２)",V8="新加算Ⅴ(５)",V8="新加算Ⅴ(７)",V8="新加算Ⅴ(10)"),"○","")</f>
        <v/>
      </c>
      <c r="AZ8" s="1157" t="str">
        <f>IF(OR(V8="新加算Ⅰ",V8="新加算Ⅱ",V8="新加算Ⅴ(１)",V8="新加算Ⅴ(２)",V8="新加算Ⅴ(３)",V8="新加算Ⅴ(４)",V8="新加算Ⅴ(５)",V8="新加算Ⅴ(６)",V8="新加算Ⅴ(７)",V8="新加算Ⅴ(９)",V8="新加算Ⅴ(10)",V8="新加算Ⅴ(12)"),"○","")</f>
        <v/>
      </c>
      <c r="BA8" s="184"/>
      <c r="CE8" s="1163" t="s">
        <v>2372</v>
      </c>
      <c r="CF8" s="1163"/>
      <c r="CG8" s="1163"/>
      <c r="CH8" s="1163"/>
      <c r="CI8" s="977" t="str">
        <f>IF(AND(AP62=1,AL41=""),1,"")</f>
        <v/>
      </c>
      <c r="CJ8" s="978"/>
    </row>
    <row r="9" spans="1:88" ht="26.25" customHeight="1">
      <c r="B9" s="1091"/>
      <c r="C9" s="1092"/>
      <c r="D9" s="1092"/>
      <c r="E9" s="1092"/>
      <c r="F9" s="1093"/>
      <c r="G9" s="1094"/>
      <c r="H9" s="1095"/>
      <c r="I9" s="1095"/>
      <c r="J9" s="1095"/>
      <c r="K9" s="1096"/>
      <c r="L9" s="1097"/>
      <c r="M9" s="1098"/>
      <c r="N9" s="1098"/>
      <c r="O9" s="1098"/>
      <c r="P9" s="1099"/>
      <c r="Q9" s="1086" t="s">
        <v>2195</v>
      </c>
      <c r="R9" s="1087"/>
      <c r="S9" s="1087"/>
      <c r="T9" s="996"/>
      <c r="U9" s="997"/>
      <c r="V9" s="1053" t="str">
        <f>IFERROR(VLOOKUP(Y5,【参考】数式用!$A$5:$AB$27,MATCH(V8,【参考】数式用!$B$4:$AB$4,0)+1,FALSE),"")</f>
        <v/>
      </c>
      <c r="W9" s="1054"/>
      <c r="X9" s="1054"/>
      <c r="Y9" s="1054"/>
      <c r="Z9" s="1055"/>
      <c r="AA9" s="1033"/>
      <c r="AB9" s="1033"/>
      <c r="AC9" s="1033"/>
      <c r="AD9" s="1033"/>
      <c r="AE9" s="1033"/>
      <c r="AF9" s="1033"/>
      <c r="AG9" s="1033"/>
      <c r="AH9" s="1033"/>
      <c r="AI9" s="1033"/>
      <c r="AJ9" s="1033"/>
      <c r="AK9" s="1033"/>
      <c r="AL9" s="1033"/>
      <c r="AM9" s="1033"/>
      <c r="AN9" s="1033"/>
      <c r="AO9" s="1033"/>
      <c r="AP9" s="1034"/>
      <c r="AS9" s="183"/>
      <c r="AT9" s="1158"/>
      <c r="AU9" s="1158"/>
      <c r="AV9" s="1158"/>
      <c r="AW9" s="1158"/>
      <c r="AX9" s="1158"/>
      <c r="AY9" s="1158"/>
      <c r="AZ9" s="1158"/>
      <c r="BA9" s="184"/>
      <c r="CE9" s="986" t="s">
        <v>2372</v>
      </c>
      <c r="CF9" s="986"/>
      <c r="CG9" s="986"/>
      <c r="CH9" s="986"/>
      <c r="CI9" s="977" t="str">
        <f>IF(OR(AH62=1,AP62=1),1,"")</f>
        <v/>
      </c>
      <c r="CJ9" s="978"/>
    </row>
    <row r="10" spans="1:88" ht="11.25" customHeight="1">
      <c r="B10" s="1100" t="str">
        <f>IFERROR(VLOOKUP(Y5,【参考】数式用!$A$5:$J$27,MATCH(B9,【参考】数式用!$B$4:$J$4,0)+1,0),"")</f>
        <v/>
      </c>
      <c r="C10" s="1101"/>
      <c r="D10" s="1101"/>
      <c r="E10" s="1101"/>
      <c r="F10" s="1102"/>
      <c r="G10" s="1100" t="str">
        <f>IFERROR(VLOOKUP(Y5,【参考】数式用!$A$5:$J$27,MATCH(G9,【参考】数式用!$B$4:$J$4,0)+1,0),"")</f>
        <v/>
      </c>
      <c r="H10" s="1101"/>
      <c r="I10" s="1101"/>
      <c r="J10" s="1101"/>
      <c r="K10" s="1102"/>
      <c r="L10" s="1100" t="str">
        <f>IFERROR(VLOOKUP(Y5,【参考】数式用!$A$5:$J$27,MATCH(L9,【参考】数式用!$B$4:$J$4,0)+1,0),"")</f>
        <v/>
      </c>
      <c r="M10" s="1101"/>
      <c r="N10" s="1101"/>
      <c r="O10" s="1101"/>
      <c r="P10" s="1102"/>
      <c r="Q10" s="1106">
        <f>SUM(B10,G10,L10)</f>
        <v>0</v>
      </c>
      <c r="R10" s="1107"/>
      <c r="S10" s="110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6" t="s">
        <v>2375</v>
      </c>
      <c r="CF10" s="986"/>
      <c r="CG10" s="986"/>
      <c r="CH10" s="986"/>
      <c r="CI10" s="977">
        <f>IF(OR(AH63=1,AP63=1),1,0)</f>
        <v>0</v>
      </c>
      <c r="CJ10" s="978"/>
    </row>
    <row r="11" spans="1:88" s="194" customFormat="1" ht="20.25" customHeight="1" thickBot="1">
      <c r="B11" s="1103"/>
      <c r="C11" s="1104"/>
      <c r="D11" s="1104"/>
      <c r="E11" s="1104"/>
      <c r="F11" s="1105"/>
      <c r="G11" s="1103"/>
      <c r="H11" s="1104"/>
      <c r="I11" s="1104"/>
      <c r="J11" s="1104"/>
      <c r="K11" s="1105"/>
      <c r="L11" s="1103"/>
      <c r="M11" s="1104"/>
      <c r="N11" s="1104"/>
      <c r="O11" s="1104"/>
      <c r="P11" s="1105"/>
      <c r="Q11" s="1106"/>
      <c r="R11" s="1107"/>
      <c r="S11" s="1107"/>
      <c r="T11" s="1048"/>
      <c r="U11" s="997"/>
      <c r="V11" s="1059" t="str">
        <f>IFERROR(IF(VLOOKUP(AS1,【参考】数式用2!E6:L23,5,FALSE)="","",VLOOKUP(AS1,【参考】数式用2!E6:L23,5,FALSE)),"")</f>
        <v/>
      </c>
      <c r="W11" s="1059"/>
      <c r="X11" s="1059"/>
      <c r="Y11" s="1059"/>
      <c r="Z11" s="1059"/>
      <c r="AA11" s="1031" t="str">
        <f>IFERROR(VLOOKUP(AS1,【参考】数式用2!E6:L23,6,FALSE),"")</f>
        <v/>
      </c>
      <c r="AB11" s="1031"/>
      <c r="AC11" s="1031"/>
      <c r="AD11" s="1031"/>
      <c r="AE11" s="1031"/>
      <c r="AF11" s="1031"/>
      <c r="AG11" s="1031"/>
      <c r="AH11" s="1031"/>
      <c r="AI11" s="1031"/>
      <c r="AJ11" s="1031"/>
      <c r="AK11" s="1031"/>
      <c r="AL11" s="1031"/>
      <c r="AM11" s="1031"/>
      <c r="AN11" s="1031"/>
      <c r="AO11" s="1031"/>
      <c r="AP11" s="1032"/>
      <c r="AS11" s="199"/>
      <c r="AT11" s="1157" t="str">
        <f>IF(L9="ベア加算","",IF(OR(V11="新加算Ⅰ",V11="新加算Ⅱ",V11="新加算Ⅲ",V11="新加算Ⅳ"),"○",""))</f>
        <v/>
      </c>
      <c r="AU11" s="115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5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57" t="str">
        <f>IF(OR(V11="新加算Ⅰ",V11="新加算Ⅱ",V11="新加算Ⅲ",V11="新加算Ⅴ(１)",V11="新加算Ⅴ(３)",V11="新加算Ⅴ(８)"),"○","")</f>
        <v/>
      </c>
      <c r="AX11" s="1157" t="str">
        <f>IF(OR(V11="新加算Ⅰ",V11="新加算Ⅱ",V11="新加算Ⅴ(１)",V11="新加算Ⅴ(２)",V11="新加算Ⅴ(３)",V11="新加算Ⅴ(４)",V11="新加算Ⅴ(５)",V11="新加算Ⅴ(６)",V11="新加算Ⅴ(７)",V11="新加算Ⅴ(９)",V11="新加算Ⅴ(10)",V11="新加算Ⅴ(12)"),"○","")</f>
        <v/>
      </c>
      <c r="AY11" s="1157" t="str">
        <f>IF(OR(V11="新加算Ⅰ",V11="新加算Ⅴ(１)",V11="新加算Ⅴ(２)",V11="新加算Ⅴ(５)",V11="新加算Ⅴ(７)",V11="新加算Ⅴ(10)"),"○","")</f>
        <v/>
      </c>
      <c r="AZ11" s="1157"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48"/>
      <c r="U12" s="997"/>
      <c r="V12" s="1058" t="str">
        <f>IFERROR(VLOOKUP(Y5,【参考】数式用!$A$5:$AB$27,MATCH(V11,【参考】数式用!$B$4:$AB$4,0)+1,FALSE),"")</f>
        <v/>
      </c>
      <c r="W12" s="1058"/>
      <c r="X12" s="1058"/>
      <c r="Y12" s="1058"/>
      <c r="Z12" s="1058"/>
      <c r="AA12" s="1033"/>
      <c r="AB12" s="1033"/>
      <c r="AC12" s="1033"/>
      <c r="AD12" s="1033"/>
      <c r="AE12" s="1033"/>
      <c r="AF12" s="1033"/>
      <c r="AG12" s="1033"/>
      <c r="AH12" s="1033"/>
      <c r="AI12" s="1033"/>
      <c r="AJ12" s="1033"/>
      <c r="AK12" s="1033"/>
      <c r="AL12" s="1033"/>
      <c r="AM12" s="1033"/>
      <c r="AN12" s="1033"/>
      <c r="AO12" s="1033"/>
      <c r="AP12" s="1034"/>
      <c r="AS12" s="183"/>
      <c r="AT12" s="1158"/>
      <c r="AU12" s="1158"/>
      <c r="AV12" s="1158"/>
      <c r="AW12" s="1158"/>
      <c r="AX12" s="1158"/>
      <c r="AY12" s="1158"/>
      <c r="AZ12" s="1158"/>
      <c r="BA12" s="184"/>
    </row>
    <row r="13" spans="1:88" ht="12" customHeight="1">
      <c r="A13" s="178"/>
      <c r="B13" s="1117" t="s">
        <v>2282</v>
      </c>
      <c r="C13" s="1118"/>
      <c r="D13" s="1118"/>
      <c r="E13" s="1118"/>
      <c r="F13" s="1118"/>
      <c r="G13" s="1118"/>
      <c r="H13" s="1118"/>
      <c r="I13" s="1118"/>
      <c r="J13" s="1118"/>
      <c r="K13" s="1118"/>
      <c r="L13" s="1118"/>
      <c r="M13" s="1118"/>
      <c r="N13" s="1118"/>
      <c r="O13" s="1118"/>
      <c r="P13" s="1118"/>
      <c r="Q13" s="1118"/>
      <c r="R13" s="1118"/>
      <c r="S13" s="1119"/>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0"/>
      <c r="C14" s="1121"/>
      <c r="D14" s="1121"/>
      <c r="E14" s="1121"/>
      <c r="F14" s="1121"/>
      <c r="G14" s="1121"/>
      <c r="H14" s="1121"/>
      <c r="I14" s="1121"/>
      <c r="J14" s="1121"/>
      <c r="K14" s="1121"/>
      <c r="L14" s="1121"/>
      <c r="M14" s="1121"/>
      <c r="N14" s="1121"/>
      <c r="O14" s="1121"/>
      <c r="P14" s="1121"/>
      <c r="Q14" s="1121"/>
      <c r="R14" s="1121"/>
      <c r="S14" s="1122"/>
      <c r="U14" s="202"/>
      <c r="V14" s="1059" t="str">
        <f>IFERROR(IF(VLOOKUP(AS1,【参考】数式用2!E6:L23,7,FALSE)="","",VLOOKUP(AS1,【参考】数式用2!E6:L23,7,FALSE)),"")</f>
        <v/>
      </c>
      <c r="W14" s="1059"/>
      <c r="X14" s="1059"/>
      <c r="Y14" s="1059"/>
      <c r="Z14" s="1059"/>
      <c r="AA14" s="1041" t="str">
        <f>IFERROR(VLOOKUP(AS1,【参考】数式用2!E6:L23,8,FALSE),"")</f>
        <v/>
      </c>
      <c r="AB14" s="1031"/>
      <c r="AC14" s="1031"/>
      <c r="AD14" s="1031"/>
      <c r="AE14" s="1031"/>
      <c r="AF14" s="1031"/>
      <c r="AG14" s="1031"/>
      <c r="AH14" s="1031"/>
      <c r="AI14" s="1031"/>
      <c r="AJ14" s="1031"/>
      <c r="AK14" s="1031"/>
      <c r="AL14" s="1031"/>
      <c r="AM14" s="1031"/>
      <c r="AN14" s="1031"/>
      <c r="AO14" s="1031"/>
      <c r="AP14" s="1032"/>
      <c r="AS14" s="183"/>
      <c r="AT14" s="1157" t="str">
        <f>IF(L9="ベア加算","",IF(OR(V14="新加算Ⅰ",V14="新加算Ⅱ",V14="新加算Ⅲ",V14="新加算Ⅳ"),"○",""))</f>
        <v/>
      </c>
      <c r="AU14" s="115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5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57" t="str">
        <f>IF(OR(V14="新加算Ⅰ",V14="新加算Ⅱ",V14="新加算Ⅲ",V14="新加算Ⅴ(１)",V14="新加算Ⅴ(３)",V14="新加算Ⅴ(８)"),"○","")</f>
        <v/>
      </c>
      <c r="AX14" s="1157" t="str">
        <f>IF(OR(V14="新加算Ⅰ",V14="新加算Ⅱ",V14="新加算Ⅴ(１)",V14="新加算Ⅴ(２)",V14="新加算Ⅴ(３)",V14="新加算Ⅴ(４)",V14="新加算Ⅴ(５)",V14="新加算Ⅴ(６)",V14="新加算Ⅴ(７)",V14="新加算Ⅴ(９)",V14="新加算Ⅴ(10)",V14="新加算Ⅴ(12)"),"○","")</f>
        <v/>
      </c>
      <c r="AY14" s="1157" t="str">
        <f>IF(OR(V14="新加算Ⅰ",V14="新加算Ⅴ(１)",V14="新加算Ⅴ(２)",V14="新加算Ⅴ(５)",V14="新加算Ⅴ(７)",V14="新加算Ⅴ(10)"),"○","")</f>
        <v/>
      </c>
      <c r="AZ14" s="1157"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8" t="s">
        <v>2276</v>
      </c>
      <c r="C15" s="1109"/>
      <c r="D15" s="147">
        <v>6</v>
      </c>
      <c r="E15" s="203" t="s">
        <v>2277</v>
      </c>
      <c r="F15" s="147">
        <v>4</v>
      </c>
      <c r="G15" s="203" t="s">
        <v>2278</v>
      </c>
      <c r="H15" s="1110" t="s">
        <v>2279</v>
      </c>
      <c r="I15" s="1110"/>
      <c r="J15" s="1123"/>
      <c r="K15" s="147">
        <v>7</v>
      </c>
      <c r="L15" s="203" t="s">
        <v>2277</v>
      </c>
      <c r="M15" s="147">
        <v>3</v>
      </c>
      <c r="N15" s="203" t="s">
        <v>2278</v>
      </c>
      <c r="O15" s="203" t="s">
        <v>2280</v>
      </c>
      <c r="P15" s="204">
        <f>(K15*12+M15)-(D15*12+F15)+1</f>
        <v>12</v>
      </c>
      <c r="Q15" s="1110" t="s">
        <v>2281</v>
      </c>
      <c r="R15" s="1110"/>
      <c r="S15" s="205" t="s">
        <v>70</v>
      </c>
      <c r="U15" s="202"/>
      <c r="V15" s="1111" t="str">
        <f>IFERROR(VLOOKUP(Y5,【参考】数式用!$A$5:$AB$27,MATCH(V14,【参考】数式用!$B$4:$AB$4,0)+1,FALSE),"")</f>
        <v/>
      </c>
      <c r="W15" s="1112"/>
      <c r="X15" s="1112"/>
      <c r="Y15" s="1112"/>
      <c r="Z15" s="1113"/>
      <c r="AA15" s="1042"/>
      <c r="AB15" s="1043"/>
      <c r="AC15" s="1043"/>
      <c r="AD15" s="1043"/>
      <c r="AE15" s="1043"/>
      <c r="AF15" s="1043"/>
      <c r="AG15" s="1043"/>
      <c r="AH15" s="1043"/>
      <c r="AI15" s="1043"/>
      <c r="AJ15" s="1043"/>
      <c r="AK15" s="1043"/>
      <c r="AL15" s="1043"/>
      <c r="AM15" s="1043"/>
      <c r="AN15" s="1043"/>
      <c r="AO15" s="1043"/>
      <c r="AP15" s="1044"/>
      <c r="AS15" s="183"/>
      <c r="AT15" s="1159"/>
      <c r="AU15" s="1159"/>
      <c r="AV15" s="1159"/>
      <c r="AW15" s="1159"/>
      <c r="AX15" s="1159"/>
      <c r="AY15" s="1159"/>
      <c r="AZ15" s="1159"/>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4"/>
      <c r="W16" s="1115"/>
      <c r="X16" s="1115"/>
      <c r="Y16" s="1115"/>
      <c r="Z16" s="1116"/>
      <c r="AA16" s="1045"/>
      <c r="AB16" s="1046"/>
      <c r="AC16" s="1046"/>
      <c r="AD16" s="1046"/>
      <c r="AE16" s="1046"/>
      <c r="AF16" s="1046"/>
      <c r="AG16" s="1046"/>
      <c r="AH16" s="1046"/>
      <c r="AI16" s="1046"/>
      <c r="AJ16" s="1046"/>
      <c r="AK16" s="1046"/>
      <c r="AL16" s="1046"/>
      <c r="AM16" s="1046"/>
      <c r="AN16" s="1046"/>
      <c r="AO16" s="1046"/>
      <c r="AP16" s="1047"/>
      <c r="AS16" s="183"/>
      <c r="AT16" s="1158"/>
      <c r="AU16" s="1158"/>
      <c r="AV16" s="1158"/>
      <c r="AW16" s="1158"/>
      <c r="AX16" s="1158"/>
      <c r="AY16" s="1158"/>
      <c r="AZ16" s="1158"/>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5" t="s">
        <v>2206</v>
      </c>
      <c r="C18" s="1135"/>
      <c r="D18" s="1135"/>
      <c r="E18" s="1135"/>
      <c r="F18" s="1135"/>
      <c r="G18" s="1135"/>
      <c r="H18" s="1135"/>
      <c r="I18" s="1135"/>
      <c r="J18" s="1135"/>
      <c r="K18" s="1135"/>
      <c r="L18" s="1135"/>
      <c r="M18" s="1135"/>
      <c r="N18" s="1135"/>
      <c r="O18" s="1135"/>
      <c r="P18" s="1135"/>
      <c r="Q18" s="1135"/>
      <c r="R18" s="1135"/>
      <c r="S18" s="1135"/>
      <c r="AI18" s="216"/>
      <c r="AJ18" s="216"/>
      <c r="AK18" s="216"/>
      <c r="AL18" s="216"/>
      <c r="AM18" s="216"/>
      <c r="AN18" s="216"/>
      <c r="AO18" s="216"/>
      <c r="AP18" s="216"/>
      <c r="AQ18" s="216"/>
    </row>
    <row r="19" spans="2:60" ht="6" customHeight="1" thickBot="1">
      <c r="B19" s="1135"/>
      <c r="C19" s="1135"/>
      <c r="D19" s="1135"/>
      <c r="E19" s="1135"/>
      <c r="F19" s="1135"/>
      <c r="G19" s="1135"/>
      <c r="H19" s="1135"/>
      <c r="I19" s="1135"/>
      <c r="J19" s="1135"/>
      <c r="K19" s="1135"/>
      <c r="L19" s="1135"/>
      <c r="M19" s="1135"/>
      <c r="N19" s="1135"/>
      <c r="O19" s="1135"/>
      <c r="P19" s="1135"/>
      <c r="Q19" s="1135"/>
      <c r="R19" s="1135"/>
      <c r="S19" s="1135"/>
      <c r="AI19" s="216"/>
      <c r="AJ19" s="216"/>
      <c r="AK19" s="216"/>
      <c r="AL19" s="216"/>
      <c r="AM19" s="216"/>
      <c r="AN19" s="216"/>
      <c r="AO19" s="216"/>
      <c r="AP19" s="216"/>
      <c r="AQ19" s="216"/>
    </row>
    <row r="20" spans="2:60" ht="12.95" customHeight="1">
      <c r="B20" s="1136"/>
      <c r="C20" s="1136"/>
      <c r="D20" s="1136"/>
      <c r="E20" s="1136"/>
      <c r="F20" s="1136"/>
      <c r="G20" s="1136"/>
      <c r="H20" s="1136"/>
      <c r="I20" s="1136"/>
      <c r="J20" s="1136"/>
      <c r="K20" s="1136"/>
      <c r="L20" s="1136"/>
      <c r="M20" s="1136"/>
      <c r="N20" s="1136"/>
      <c r="O20" s="1136"/>
      <c r="P20" s="1136"/>
      <c r="Q20" s="1136"/>
      <c r="R20" s="1136"/>
      <c r="S20" s="1136"/>
      <c r="T20" s="217"/>
      <c r="U20" s="178"/>
      <c r="V20" s="1049" t="s">
        <v>239</v>
      </c>
      <c r="W20" s="1049"/>
      <c r="X20" s="1049"/>
      <c r="Y20" s="1049"/>
      <c r="Z20" s="1049"/>
      <c r="AA20" s="191"/>
      <c r="AB20" s="191"/>
      <c r="AC20" s="1049" t="str">
        <f>IF(F15=4,"R6.4～R6.5",IF(F15=5,"R6.5",""))</f>
        <v>R6.4～R6.5</v>
      </c>
      <c r="AD20" s="1049"/>
      <c r="AE20" s="1049"/>
      <c r="AF20" s="1049"/>
      <c r="AG20" s="1049"/>
      <c r="AH20" s="1049"/>
      <c r="AI20" s="191"/>
      <c r="AJ20" s="191"/>
      <c r="AK20" s="1049" t="str">
        <f>IF(OR(F15=4,F15=5),"R6.6","R"&amp;D15&amp;"."&amp;F15)&amp;"～R"&amp;K15&amp;"."&amp;M15</f>
        <v>R6.6～R7.3</v>
      </c>
      <c r="AL20" s="1049"/>
      <c r="AM20" s="1049"/>
      <c r="AN20" s="1049"/>
      <c r="AO20" s="1049"/>
      <c r="AP20" s="1049"/>
      <c r="AS20" s="987" t="str">
        <f>IFERROR(VLOOKUP(AS1,【参考】数式用2!E6:S23,9,FALSE),"")</f>
        <v/>
      </c>
      <c r="AT20" s="988"/>
      <c r="AU20" s="988"/>
      <c r="AV20" s="988"/>
      <c r="AW20" s="988"/>
      <c r="AX20" s="988"/>
      <c r="AY20" s="988"/>
      <c r="AZ20" s="988"/>
      <c r="BA20" s="988"/>
      <c r="BB20" s="988"/>
      <c r="BC20" s="988"/>
      <c r="BD20" s="988"/>
      <c r="BE20" s="988"/>
      <c r="BF20" s="988"/>
      <c r="BG20" s="988"/>
      <c r="BH20" s="989"/>
    </row>
    <row r="21" spans="2:60" ht="17.100000000000001" customHeight="1">
      <c r="B21" s="1073" t="s">
        <v>2289</v>
      </c>
      <c r="C21" s="1074"/>
      <c r="D21" s="1074"/>
      <c r="E21" s="1074"/>
      <c r="F21" s="1075"/>
      <c r="G21" s="1060" t="s">
        <v>240</v>
      </c>
      <c r="H21" s="1061"/>
      <c r="I21" s="1061"/>
      <c r="J21" s="1061"/>
      <c r="K21" s="1061"/>
      <c r="L21" s="1061"/>
      <c r="M21" s="1061"/>
      <c r="N21" s="1061"/>
      <c r="O21" s="1061"/>
      <c r="P21" s="1061"/>
      <c r="Q21" s="1061"/>
      <c r="R21" s="1061"/>
      <c r="S21" s="1061"/>
      <c r="T21" s="1062"/>
      <c r="U21" s="218"/>
      <c r="V21" s="219" t="str">
        <f>IFERROR(IF(L9="ベア加算","✓",""),"")</f>
        <v/>
      </c>
      <c r="W21" s="983" t="s">
        <v>14</v>
      </c>
      <c r="X21" s="983"/>
      <c r="Y21" s="983"/>
      <c r="Z21" s="983"/>
      <c r="AA21" s="996" t="s">
        <v>12</v>
      </c>
      <c r="AB21" s="997"/>
      <c r="AC21" s="220"/>
      <c r="AD21" s="1057" t="s">
        <v>14</v>
      </c>
      <c r="AE21" s="1057"/>
      <c r="AF21" s="1057"/>
      <c r="AG21" s="1057"/>
      <c r="AH21" s="1057"/>
      <c r="AI21" s="996" t="s">
        <v>12</v>
      </c>
      <c r="AJ21" s="997"/>
      <c r="AK21" s="221"/>
      <c r="AL21" s="1057" t="s">
        <v>14</v>
      </c>
      <c r="AM21" s="1057"/>
      <c r="AN21" s="1057"/>
      <c r="AO21" s="1057"/>
      <c r="AP21" s="1057"/>
      <c r="AS21" s="990"/>
      <c r="AT21" s="991"/>
      <c r="AU21" s="991"/>
      <c r="AV21" s="991"/>
      <c r="AW21" s="991"/>
      <c r="AX21" s="991"/>
      <c r="AY21" s="991"/>
      <c r="AZ21" s="991"/>
      <c r="BA21" s="991"/>
      <c r="BB21" s="991"/>
      <c r="BC21" s="991"/>
      <c r="BD21" s="991"/>
      <c r="BE21" s="991"/>
      <c r="BF21" s="991"/>
      <c r="BG21" s="991"/>
      <c r="BH21" s="992"/>
    </row>
    <row r="22" spans="2:60" ht="17.100000000000001" customHeight="1" thickBot="1">
      <c r="B22" s="1076"/>
      <c r="C22" s="1077"/>
      <c r="D22" s="1077"/>
      <c r="E22" s="1077"/>
      <c r="F22" s="1078"/>
      <c r="G22" s="1064"/>
      <c r="H22" s="1065"/>
      <c r="I22" s="1065"/>
      <c r="J22" s="1065"/>
      <c r="K22" s="1065"/>
      <c r="L22" s="1065"/>
      <c r="M22" s="1065"/>
      <c r="N22" s="1065"/>
      <c r="O22" s="1065"/>
      <c r="P22" s="1065"/>
      <c r="Q22" s="1065"/>
      <c r="R22" s="1065"/>
      <c r="S22" s="1065"/>
      <c r="T22" s="1066"/>
      <c r="U22" s="218"/>
      <c r="V22" s="222" t="str">
        <f>IFERROR(IF(L9="ベア加算なし","✓",""),"")</f>
        <v/>
      </c>
      <c r="W22" s="1014" t="s">
        <v>15</v>
      </c>
      <c r="X22" s="983"/>
      <c r="Y22" s="1015"/>
      <c r="Z22" s="1016"/>
      <c r="AA22" s="996"/>
      <c r="AB22" s="997"/>
      <c r="AC22" s="220"/>
      <c r="AD22" s="983" t="s">
        <v>15</v>
      </c>
      <c r="AE22" s="983"/>
      <c r="AF22" s="983"/>
      <c r="AG22" s="983"/>
      <c r="AH22" s="983"/>
      <c r="AI22" s="996"/>
      <c r="AJ22" s="997"/>
      <c r="AK22" s="221"/>
      <c r="AL22" s="983" t="s">
        <v>15</v>
      </c>
      <c r="AM22" s="983"/>
      <c r="AN22" s="983"/>
      <c r="AO22" s="983"/>
      <c r="AP22" s="983"/>
      <c r="AS22" s="993"/>
      <c r="AT22" s="994"/>
      <c r="AU22" s="994"/>
      <c r="AV22" s="994"/>
      <c r="AW22" s="994"/>
      <c r="AX22" s="994"/>
      <c r="AY22" s="994"/>
      <c r="AZ22" s="994"/>
      <c r="BA22" s="994"/>
      <c r="BB22" s="994"/>
      <c r="BC22" s="994"/>
      <c r="BD22" s="994"/>
      <c r="BE22" s="994"/>
      <c r="BF22" s="994"/>
      <c r="BG22" s="994"/>
      <c r="BH22" s="995"/>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3" t="s">
        <v>2214</v>
      </c>
      <c r="C24" s="1074"/>
      <c r="D24" s="1074"/>
      <c r="E24" s="1074"/>
      <c r="F24" s="1075"/>
      <c r="G24" s="1060" t="s">
        <v>241</v>
      </c>
      <c r="H24" s="1061"/>
      <c r="I24" s="1061"/>
      <c r="J24" s="1061"/>
      <c r="K24" s="1061"/>
      <c r="L24" s="1061"/>
      <c r="M24" s="1061"/>
      <c r="N24" s="1061"/>
      <c r="O24" s="1061"/>
      <c r="P24" s="1061"/>
      <c r="Q24" s="1061"/>
      <c r="R24" s="1061"/>
      <c r="S24" s="1061"/>
      <c r="T24" s="1062"/>
      <c r="U24" s="218"/>
      <c r="V24" s="219" t="str">
        <f>IFERROR(IF(OR(B9="処遇加算Ⅰ",B9="処遇加算Ⅱ"),"✓",""),"")</f>
        <v/>
      </c>
      <c r="W24" s="1132" t="s">
        <v>2249</v>
      </c>
      <c r="X24" s="1133"/>
      <c r="Y24" s="1133"/>
      <c r="Z24" s="1134"/>
      <c r="AA24" s="996" t="s">
        <v>12</v>
      </c>
      <c r="AB24" s="997"/>
      <c r="AC24" s="220"/>
      <c r="AD24" s="985" t="s">
        <v>14</v>
      </c>
      <c r="AE24" s="985"/>
      <c r="AF24" s="985"/>
      <c r="AG24" s="985"/>
      <c r="AH24" s="985"/>
      <c r="AI24" s="996" t="s">
        <v>12</v>
      </c>
      <c r="AJ24" s="997"/>
      <c r="AK24" s="220"/>
      <c r="AL24" s="985" t="s">
        <v>14</v>
      </c>
      <c r="AM24" s="985"/>
      <c r="AN24" s="985"/>
      <c r="AO24" s="985"/>
      <c r="AP24" s="985"/>
      <c r="AS24" s="98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8"/>
      <c r="AU24" s="988"/>
      <c r="AV24" s="988"/>
      <c r="AW24" s="988"/>
      <c r="AX24" s="988"/>
      <c r="AY24" s="988"/>
      <c r="AZ24" s="988"/>
      <c r="BA24" s="988"/>
      <c r="BB24" s="988"/>
      <c r="BC24" s="988"/>
      <c r="BD24" s="988"/>
      <c r="BE24" s="988"/>
      <c r="BF24" s="988"/>
      <c r="BG24" s="988"/>
      <c r="BH24" s="989"/>
    </row>
    <row r="25" spans="2:60" ht="21" customHeight="1">
      <c r="B25" s="1154"/>
      <c r="C25" s="1155"/>
      <c r="D25" s="1155"/>
      <c r="E25" s="1155"/>
      <c r="F25" s="1156"/>
      <c r="G25" s="1042"/>
      <c r="H25" s="1043"/>
      <c r="I25" s="1043"/>
      <c r="J25" s="1043"/>
      <c r="K25" s="1043"/>
      <c r="L25" s="1043"/>
      <c r="M25" s="1043"/>
      <c r="N25" s="1043"/>
      <c r="O25" s="1043"/>
      <c r="P25" s="1043"/>
      <c r="Q25" s="1043"/>
      <c r="R25" s="1043"/>
      <c r="S25" s="1043"/>
      <c r="T25" s="1063"/>
      <c r="U25" s="218"/>
      <c r="V25" s="219" t="str">
        <f>IFERROR(IF(B9="処遇加算Ⅲ","✓",""),"")</f>
        <v/>
      </c>
      <c r="W25" s="1132" t="s">
        <v>19</v>
      </c>
      <c r="X25" s="1133"/>
      <c r="Y25" s="1133"/>
      <c r="Z25" s="1134"/>
      <c r="AA25" s="996"/>
      <c r="AB25" s="997"/>
      <c r="AC25" s="220"/>
      <c r="AD25" s="984" t="s">
        <v>17</v>
      </c>
      <c r="AE25" s="984"/>
      <c r="AF25" s="984"/>
      <c r="AG25" s="984"/>
      <c r="AH25" s="984"/>
      <c r="AI25" s="996"/>
      <c r="AJ25" s="997"/>
      <c r="AK25" s="221"/>
      <c r="AL25" s="984" t="s">
        <v>17</v>
      </c>
      <c r="AM25" s="984"/>
      <c r="AN25" s="984"/>
      <c r="AO25" s="984"/>
      <c r="AP25" s="984"/>
      <c r="AS25" s="990"/>
      <c r="AT25" s="991"/>
      <c r="AU25" s="991"/>
      <c r="AV25" s="991"/>
      <c r="AW25" s="991"/>
      <c r="AX25" s="991"/>
      <c r="AY25" s="991"/>
      <c r="AZ25" s="991"/>
      <c r="BA25" s="991"/>
      <c r="BB25" s="991"/>
      <c r="BC25" s="991"/>
      <c r="BD25" s="991"/>
      <c r="BE25" s="991"/>
      <c r="BF25" s="991"/>
      <c r="BG25" s="991"/>
      <c r="BH25" s="992"/>
    </row>
    <row r="26" spans="2:60" ht="18" customHeight="1" thickBot="1">
      <c r="B26" s="1076"/>
      <c r="C26" s="1077"/>
      <c r="D26" s="1077"/>
      <c r="E26" s="1077"/>
      <c r="F26" s="1078"/>
      <c r="G26" s="1064"/>
      <c r="H26" s="1065"/>
      <c r="I26" s="1065"/>
      <c r="J26" s="1065"/>
      <c r="K26" s="1065"/>
      <c r="L26" s="1065"/>
      <c r="M26" s="1065"/>
      <c r="N26" s="1065"/>
      <c r="O26" s="1065"/>
      <c r="P26" s="1065"/>
      <c r="Q26" s="1065"/>
      <c r="R26" s="1065"/>
      <c r="S26" s="1065"/>
      <c r="T26" s="1066"/>
      <c r="U26" s="192"/>
      <c r="V26" s="219" t="str">
        <f>IFERROR(IF(B9="処遇加算なし","✓",""),"")</f>
        <v/>
      </c>
      <c r="W26" s="1132" t="s">
        <v>2250</v>
      </c>
      <c r="X26" s="1133"/>
      <c r="Y26" s="1133"/>
      <c r="Z26" s="1134"/>
      <c r="AA26" s="996"/>
      <c r="AB26" s="997"/>
      <c r="AC26" s="220"/>
      <c r="AD26" s="985" t="s">
        <v>15</v>
      </c>
      <c r="AE26" s="985"/>
      <c r="AF26" s="985"/>
      <c r="AG26" s="985"/>
      <c r="AH26" s="985"/>
      <c r="AI26" s="996"/>
      <c r="AJ26" s="997"/>
      <c r="AK26" s="221"/>
      <c r="AL26" s="985" t="s">
        <v>15</v>
      </c>
      <c r="AM26" s="985"/>
      <c r="AN26" s="985"/>
      <c r="AO26" s="985"/>
      <c r="AP26" s="985"/>
      <c r="AS26" s="993"/>
      <c r="AT26" s="994"/>
      <c r="AU26" s="994"/>
      <c r="AV26" s="994"/>
      <c r="AW26" s="994"/>
      <c r="AX26" s="994"/>
      <c r="AY26" s="994"/>
      <c r="AZ26" s="994"/>
      <c r="BA26" s="994"/>
      <c r="BB26" s="994"/>
      <c r="BC26" s="994"/>
      <c r="BD26" s="994"/>
      <c r="BE26" s="994"/>
      <c r="BF26" s="994"/>
      <c r="BG26" s="994"/>
      <c r="BH26" s="995"/>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3" t="s">
        <v>2215</v>
      </c>
      <c r="C28" s="1074"/>
      <c r="D28" s="1074"/>
      <c r="E28" s="1074"/>
      <c r="F28" s="1075"/>
      <c r="G28" s="1061" t="s">
        <v>2212</v>
      </c>
      <c r="H28" s="1061"/>
      <c r="I28" s="1061"/>
      <c r="J28" s="1061"/>
      <c r="K28" s="1061"/>
      <c r="L28" s="1061"/>
      <c r="M28" s="1061"/>
      <c r="N28" s="1061"/>
      <c r="O28" s="1061"/>
      <c r="P28" s="1061"/>
      <c r="Q28" s="1061"/>
      <c r="R28" s="1061"/>
      <c r="S28" s="1061"/>
      <c r="T28" s="1062"/>
      <c r="U28" s="218"/>
      <c r="V28" s="219" t="str">
        <f>IFERROR(IF(OR(B9="処遇加算Ⅰ",B9="処遇加算Ⅱ"),"✓",""),"")</f>
        <v/>
      </c>
      <c r="W28" s="1132" t="s">
        <v>2249</v>
      </c>
      <c r="X28" s="1133"/>
      <c r="Y28" s="1133"/>
      <c r="Z28" s="1134"/>
      <c r="AA28" s="996" t="s">
        <v>12</v>
      </c>
      <c r="AB28" s="997"/>
      <c r="AC28" s="220"/>
      <c r="AD28" s="985" t="s">
        <v>14</v>
      </c>
      <c r="AE28" s="985"/>
      <c r="AF28" s="985"/>
      <c r="AG28" s="985"/>
      <c r="AH28" s="985"/>
      <c r="AI28" s="996" t="s">
        <v>12</v>
      </c>
      <c r="AJ28" s="997"/>
      <c r="AK28" s="220"/>
      <c r="AL28" s="985" t="s">
        <v>14</v>
      </c>
      <c r="AM28" s="985"/>
      <c r="AN28" s="985"/>
      <c r="AO28" s="985"/>
      <c r="AP28" s="985"/>
      <c r="AS28" s="98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8"/>
      <c r="AU28" s="988"/>
      <c r="AV28" s="988"/>
      <c r="AW28" s="988"/>
      <c r="AX28" s="988"/>
      <c r="AY28" s="988"/>
      <c r="AZ28" s="988"/>
      <c r="BA28" s="988"/>
      <c r="BB28" s="988"/>
      <c r="BC28" s="988"/>
      <c r="BD28" s="988"/>
      <c r="BE28" s="988"/>
      <c r="BF28" s="988"/>
      <c r="BG28" s="988"/>
      <c r="BH28" s="989"/>
    </row>
    <row r="29" spans="2:60" ht="21" customHeight="1">
      <c r="B29" s="1154"/>
      <c r="C29" s="1155"/>
      <c r="D29" s="1155"/>
      <c r="E29" s="1155"/>
      <c r="F29" s="1156"/>
      <c r="G29" s="1043"/>
      <c r="H29" s="1043"/>
      <c r="I29" s="1043"/>
      <c r="J29" s="1043"/>
      <c r="K29" s="1043"/>
      <c r="L29" s="1043"/>
      <c r="M29" s="1043"/>
      <c r="N29" s="1043"/>
      <c r="O29" s="1043"/>
      <c r="P29" s="1043"/>
      <c r="Q29" s="1043"/>
      <c r="R29" s="1043"/>
      <c r="S29" s="1043"/>
      <c r="T29" s="1063"/>
      <c r="U29" s="218"/>
      <c r="V29" s="219" t="str">
        <f>IFERROR(IF(B9="処遇加算Ⅲ","✓",""),"")</f>
        <v/>
      </c>
      <c r="W29" s="1132" t="s">
        <v>19</v>
      </c>
      <c r="X29" s="1133"/>
      <c r="Y29" s="1133"/>
      <c r="Z29" s="1134"/>
      <c r="AA29" s="996"/>
      <c r="AB29" s="997"/>
      <c r="AC29" s="220"/>
      <c r="AD29" s="984" t="s">
        <v>17</v>
      </c>
      <c r="AE29" s="984"/>
      <c r="AF29" s="984"/>
      <c r="AG29" s="984"/>
      <c r="AH29" s="984"/>
      <c r="AI29" s="996"/>
      <c r="AJ29" s="997"/>
      <c r="AK29" s="221"/>
      <c r="AL29" s="984" t="s">
        <v>17</v>
      </c>
      <c r="AM29" s="984"/>
      <c r="AN29" s="984"/>
      <c r="AO29" s="984"/>
      <c r="AP29" s="984"/>
      <c r="AS29" s="990"/>
      <c r="AT29" s="991"/>
      <c r="AU29" s="991"/>
      <c r="AV29" s="991"/>
      <c r="AW29" s="991"/>
      <c r="AX29" s="991"/>
      <c r="AY29" s="991"/>
      <c r="AZ29" s="991"/>
      <c r="BA29" s="991"/>
      <c r="BB29" s="991"/>
      <c r="BC29" s="991"/>
      <c r="BD29" s="991"/>
      <c r="BE29" s="991"/>
      <c r="BF29" s="991"/>
      <c r="BG29" s="991"/>
      <c r="BH29" s="992"/>
    </row>
    <row r="30" spans="2:60" ht="18" customHeight="1" thickBot="1">
      <c r="B30" s="1076"/>
      <c r="C30" s="1077"/>
      <c r="D30" s="1077"/>
      <c r="E30" s="1077"/>
      <c r="F30" s="1078"/>
      <c r="G30" s="1065"/>
      <c r="H30" s="1065"/>
      <c r="I30" s="1065"/>
      <c r="J30" s="1065"/>
      <c r="K30" s="1065"/>
      <c r="L30" s="1065"/>
      <c r="M30" s="1065"/>
      <c r="N30" s="1065"/>
      <c r="O30" s="1065"/>
      <c r="P30" s="1065"/>
      <c r="Q30" s="1065"/>
      <c r="R30" s="1065"/>
      <c r="S30" s="1065"/>
      <c r="T30" s="1066"/>
      <c r="U30" s="192"/>
      <c r="V30" s="219" t="str">
        <f>IFERROR(IF(B9="処遇加算なし","✓",""),"")</f>
        <v/>
      </c>
      <c r="W30" s="1132" t="s">
        <v>2250</v>
      </c>
      <c r="X30" s="1133"/>
      <c r="Y30" s="1133"/>
      <c r="Z30" s="1134"/>
      <c r="AA30" s="996"/>
      <c r="AB30" s="997"/>
      <c r="AC30" s="220"/>
      <c r="AD30" s="985" t="s">
        <v>15</v>
      </c>
      <c r="AE30" s="985"/>
      <c r="AF30" s="985"/>
      <c r="AG30" s="985"/>
      <c r="AH30" s="985"/>
      <c r="AI30" s="996"/>
      <c r="AJ30" s="997"/>
      <c r="AK30" s="221"/>
      <c r="AL30" s="985" t="s">
        <v>15</v>
      </c>
      <c r="AM30" s="985"/>
      <c r="AN30" s="985"/>
      <c r="AO30" s="985"/>
      <c r="AP30" s="985"/>
      <c r="AS30" s="993"/>
      <c r="AT30" s="994"/>
      <c r="AU30" s="994"/>
      <c r="AV30" s="994"/>
      <c r="AW30" s="994"/>
      <c r="AX30" s="994"/>
      <c r="AY30" s="994"/>
      <c r="AZ30" s="994"/>
      <c r="BA30" s="994"/>
      <c r="BB30" s="994"/>
      <c r="BC30" s="994"/>
      <c r="BD30" s="994"/>
      <c r="BE30" s="994"/>
      <c r="BF30" s="994"/>
      <c r="BG30" s="994"/>
      <c r="BH30" s="995"/>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0" t="s">
        <v>2216</v>
      </c>
      <c r="C32" s="1140"/>
      <c r="D32" s="1140"/>
      <c r="E32" s="1140"/>
      <c r="F32" s="1140"/>
      <c r="G32" s="1013" t="s">
        <v>2213</v>
      </c>
      <c r="H32" s="1013"/>
      <c r="I32" s="1013"/>
      <c r="J32" s="1013"/>
      <c r="K32" s="1013"/>
      <c r="L32" s="1013"/>
      <c r="M32" s="1013"/>
      <c r="N32" s="1013"/>
      <c r="O32" s="1013"/>
      <c r="P32" s="1013"/>
      <c r="Q32" s="1013"/>
      <c r="R32" s="1013"/>
      <c r="S32" s="1013"/>
      <c r="T32" s="1013"/>
      <c r="U32" s="218"/>
      <c r="V32" s="219" t="str">
        <f>IFERROR(IF(B9="処遇加算Ⅰ","✓",""),"")</f>
        <v/>
      </c>
      <c r="W32" s="1014" t="s">
        <v>14</v>
      </c>
      <c r="X32" s="1015"/>
      <c r="Y32" s="1015"/>
      <c r="Z32" s="1016"/>
      <c r="AA32" s="1048" t="s">
        <v>12</v>
      </c>
      <c r="AB32" s="997"/>
      <c r="AC32" s="220"/>
      <c r="AD32" s="985" t="s">
        <v>14</v>
      </c>
      <c r="AE32" s="985"/>
      <c r="AF32" s="985"/>
      <c r="AG32" s="985"/>
      <c r="AH32" s="985"/>
      <c r="AI32" s="1048" t="s">
        <v>12</v>
      </c>
      <c r="AJ32" s="997"/>
      <c r="AK32" s="220"/>
      <c r="AL32" s="985" t="s">
        <v>14</v>
      </c>
      <c r="AM32" s="985"/>
      <c r="AN32" s="985"/>
      <c r="AO32" s="985"/>
      <c r="AP32" s="985"/>
      <c r="AS32" s="98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8"/>
      <c r="AU32" s="988"/>
      <c r="AV32" s="988"/>
      <c r="AW32" s="988"/>
      <c r="AX32" s="988"/>
      <c r="AY32" s="988"/>
      <c r="AZ32" s="988"/>
      <c r="BA32" s="988"/>
      <c r="BB32" s="988"/>
      <c r="BC32" s="988"/>
      <c r="BD32" s="988"/>
      <c r="BE32" s="988"/>
      <c r="BF32" s="988"/>
      <c r="BG32" s="988"/>
      <c r="BH32" s="989"/>
    </row>
    <row r="33" spans="2:82" ht="21" customHeight="1">
      <c r="B33" s="1140"/>
      <c r="C33" s="1140"/>
      <c r="D33" s="1140"/>
      <c r="E33" s="1140"/>
      <c r="F33" s="1140"/>
      <c r="G33" s="1013"/>
      <c r="H33" s="1013"/>
      <c r="I33" s="1013"/>
      <c r="J33" s="1013"/>
      <c r="K33" s="1013"/>
      <c r="L33" s="1013"/>
      <c r="M33" s="1013"/>
      <c r="N33" s="1013"/>
      <c r="O33" s="1013"/>
      <c r="P33" s="1013"/>
      <c r="Q33" s="1013"/>
      <c r="R33" s="1013"/>
      <c r="S33" s="1013"/>
      <c r="T33" s="1013"/>
      <c r="U33" s="218"/>
      <c r="V33" s="219" t="str">
        <f>IFERROR(IF(AND(B9&lt;&gt;"",B9&lt;&gt;"処遇加算Ⅰ"),"✓",""),"")</f>
        <v/>
      </c>
      <c r="W33" s="1014" t="s">
        <v>15</v>
      </c>
      <c r="X33" s="1015"/>
      <c r="Y33" s="1015"/>
      <c r="Z33" s="1016"/>
      <c r="AA33" s="1048"/>
      <c r="AB33" s="997"/>
      <c r="AC33" s="220"/>
      <c r="AD33" s="1018" t="s">
        <v>17</v>
      </c>
      <c r="AE33" s="1018"/>
      <c r="AF33" s="1018"/>
      <c r="AG33" s="1018"/>
      <c r="AH33" s="1018"/>
      <c r="AI33" s="1048"/>
      <c r="AJ33" s="997"/>
      <c r="AK33" s="230"/>
      <c r="AL33" s="984" t="s">
        <v>17</v>
      </c>
      <c r="AM33" s="984"/>
      <c r="AN33" s="984"/>
      <c r="AO33" s="984"/>
      <c r="AP33" s="984"/>
      <c r="AS33" s="990"/>
      <c r="AT33" s="991"/>
      <c r="AU33" s="991"/>
      <c r="AV33" s="991"/>
      <c r="AW33" s="991"/>
      <c r="AX33" s="991"/>
      <c r="AY33" s="991"/>
      <c r="AZ33" s="991"/>
      <c r="BA33" s="991"/>
      <c r="BB33" s="991"/>
      <c r="BC33" s="991"/>
      <c r="BD33" s="991"/>
      <c r="BE33" s="991"/>
      <c r="BF33" s="991"/>
      <c r="BG33" s="991"/>
      <c r="BH33" s="992"/>
    </row>
    <row r="34" spans="2:82" ht="15" customHeight="1" thickBot="1">
      <c r="B34" s="1140"/>
      <c r="C34" s="1140"/>
      <c r="D34" s="1140"/>
      <c r="E34" s="1140"/>
      <c r="F34" s="1140"/>
      <c r="G34" s="1013"/>
      <c r="H34" s="1013"/>
      <c r="I34" s="1013"/>
      <c r="J34" s="1013"/>
      <c r="K34" s="1013"/>
      <c r="L34" s="1013"/>
      <c r="M34" s="1013"/>
      <c r="N34" s="1013"/>
      <c r="O34" s="1013"/>
      <c r="P34" s="1013"/>
      <c r="Q34" s="1013"/>
      <c r="R34" s="1013"/>
      <c r="S34" s="1013"/>
      <c r="T34" s="1013"/>
      <c r="U34" s="192"/>
      <c r="V34" s="225"/>
      <c r="W34" s="197"/>
      <c r="X34" s="197"/>
      <c r="Y34" s="197"/>
      <c r="Z34" s="197"/>
      <c r="AA34" s="1048"/>
      <c r="AB34" s="997"/>
      <c r="AC34" s="220"/>
      <c r="AD34" s="983" t="s">
        <v>15</v>
      </c>
      <c r="AE34" s="983"/>
      <c r="AF34" s="983"/>
      <c r="AG34" s="983"/>
      <c r="AH34" s="983"/>
      <c r="AI34" s="1048"/>
      <c r="AJ34" s="997"/>
      <c r="AK34" s="220"/>
      <c r="AL34" s="983" t="s">
        <v>15</v>
      </c>
      <c r="AM34" s="983"/>
      <c r="AN34" s="983"/>
      <c r="AO34" s="983"/>
      <c r="AP34" s="983"/>
      <c r="AS34" s="993"/>
      <c r="AT34" s="994"/>
      <c r="AU34" s="994"/>
      <c r="AV34" s="994"/>
      <c r="AW34" s="994"/>
      <c r="AX34" s="994"/>
      <c r="AY34" s="994"/>
      <c r="AZ34" s="994"/>
      <c r="BA34" s="994"/>
      <c r="BB34" s="994"/>
      <c r="BC34" s="994"/>
      <c r="BD34" s="994"/>
      <c r="BE34" s="994"/>
      <c r="BF34" s="994"/>
      <c r="BG34" s="994"/>
      <c r="BH34" s="995"/>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0" t="s">
        <v>2217</v>
      </c>
      <c r="C36" s="1140"/>
      <c r="D36" s="1140"/>
      <c r="E36" s="1140"/>
      <c r="F36" s="1140"/>
      <c r="G36" s="1017" t="s">
        <v>2258</v>
      </c>
      <c r="H36" s="1017"/>
      <c r="I36" s="1017"/>
      <c r="J36" s="1017"/>
      <c r="K36" s="1017"/>
      <c r="L36" s="1017"/>
      <c r="M36" s="1017"/>
      <c r="N36" s="1017"/>
      <c r="O36" s="1017"/>
      <c r="P36" s="1017"/>
      <c r="Q36" s="1017"/>
      <c r="R36" s="1017"/>
      <c r="S36" s="1017"/>
      <c r="T36" s="1017"/>
      <c r="U36" s="218"/>
      <c r="V36" s="219" t="str">
        <f>IFERROR(IF(OR(G9="特定加算Ⅰ",G9="特定加算Ⅱ"),"✓",""),"")</f>
        <v/>
      </c>
      <c r="W36" s="1014" t="s">
        <v>14</v>
      </c>
      <c r="X36" s="1015"/>
      <c r="Y36" s="1015"/>
      <c r="Z36" s="1016"/>
      <c r="AA36" s="996" t="s">
        <v>12</v>
      </c>
      <c r="AB36" s="997"/>
      <c r="AC36" s="220"/>
      <c r="AD36" s="983" t="s">
        <v>14</v>
      </c>
      <c r="AE36" s="983"/>
      <c r="AF36" s="983"/>
      <c r="AG36" s="983"/>
      <c r="AH36" s="983"/>
      <c r="AI36" s="996" t="s">
        <v>12</v>
      </c>
      <c r="AJ36" s="997"/>
      <c r="AK36" s="220"/>
      <c r="AL36" s="983" t="s">
        <v>14</v>
      </c>
      <c r="AM36" s="983"/>
      <c r="AN36" s="983"/>
      <c r="AO36" s="983"/>
      <c r="AP36" s="983"/>
      <c r="AS36" s="98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8"/>
      <c r="AU36" s="988"/>
      <c r="AV36" s="988"/>
      <c r="AW36" s="988"/>
      <c r="AX36" s="988"/>
      <c r="AY36" s="988"/>
      <c r="AZ36" s="988"/>
      <c r="BA36" s="988"/>
      <c r="BB36" s="988"/>
      <c r="BC36" s="988"/>
      <c r="BD36" s="988"/>
      <c r="BE36" s="988"/>
      <c r="BF36" s="988"/>
      <c r="BG36" s="988"/>
      <c r="BH36" s="989"/>
    </row>
    <row r="37" spans="2:82" ht="21" customHeight="1">
      <c r="B37" s="1140"/>
      <c r="C37" s="1140"/>
      <c r="D37" s="1140"/>
      <c r="E37" s="1140"/>
      <c r="F37" s="1140"/>
      <c r="G37" s="1017"/>
      <c r="H37" s="1017"/>
      <c r="I37" s="1017"/>
      <c r="J37" s="1017"/>
      <c r="K37" s="1017"/>
      <c r="L37" s="1017"/>
      <c r="M37" s="1017"/>
      <c r="N37" s="1017"/>
      <c r="O37" s="1017"/>
      <c r="P37" s="1017"/>
      <c r="Q37" s="1017"/>
      <c r="R37" s="1017"/>
      <c r="S37" s="1017"/>
      <c r="T37" s="1017"/>
      <c r="U37" s="218"/>
      <c r="V37" s="219" t="str">
        <f>IFERROR(IF(G9="特定加算なし","✓",""),"")</f>
        <v/>
      </c>
      <c r="W37" s="1014" t="s">
        <v>15</v>
      </c>
      <c r="X37" s="1015"/>
      <c r="Y37" s="1015"/>
      <c r="Z37" s="1016"/>
      <c r="AA37" s="996"/>
      <c r="AB37" s="997"/>
      <c r="AC37" s="979" t="s">
        <v>2360</v>
      </c>
      <c r="AD37" s="980"/>
      <c r="AE37" s="980"/>
      <c r="AF37" s="980"/>
      <c r="AG37" s="981"/>
      <c r="AH37" s="982"/>
      <c r="AI37" s="996"/>
      <c r="AJ37" s="997"/>
      <c r="AK37" s="979" t="s">
        <v>2360</v>
      </c>
      <c r="AL37" s="980"/>
      <c r="AM37" s="980"/>
      <c r="AN37" s="980"/>
      <c r="AO37" s="981"/>
      <c r="AP37" s="982"/>
      <c r="AS37" s="990"/>
      <c r="AT37" s="991"/>
      <c r="AU37" s="991"/>
      <c r="AV37" s="991"/>
      <c r="AW37" s="991"/>
      <c r="AX37" s="991"/>
      <c r="AY37" s="991"/>
      <c r="AZ37" s="991"/>
      <c r="BA37" s="991"/>
      <c r="BB37" s="991"/>
      <c r="BC37" s="991"/>
      <c r="BD37" s="991"/>
      <c r="BE37" s="991"/>
      <c r="BF37" s="991"/>
      <c r="BG37" s="991"/>
      <c r="BH37" s="992"/>
    </row>
    <row r="38" spans="2:82" ht="17.100000000000001" customHeight="1" thickBot="1">
      <c r="B38" s="1140"/>
      <c r="C38" s="1140"/>
      <c r="D38" s="1140"/>
      <c r="E38" s="1140"/>
      <c r="F38" s="1140"/>
      <c r="G38" s="1017"/>
      <c r="H38" s="1017"/>
      <c r="I38" s="1017"/>
      <c r="J38" s="1017"/>
      <c r="K38" s="1017"/>
      <c r="L38" s="1017"/>
      <c r="M38" s="1017"/>
      <c r="N38" s="1017"/>
      <c r="O38" s="1017"/>
      <c r="P38" s="1017"/>
      <c r="Q38" s="1017"/>
      <c r="R38" s="1017"/>
      <c r="S38" s="1017"/>
      <c r="T38" s="1017"/>
      <c r="U38" s="218"/>
      <c r="Z38" s="233"/>
      <c r="AA38" s="1048"/>
      <c r="AB38" s="997"/>
      <c r="AC38" s="220"/>
      <c r="AD38" s="983" t="s">
        <v>15</v>
      </c>
      <c r="AE38" s="983"/>
      <c r="AF38" s="983"/>
      <c r="AG38" s="983"/>
      <c r="AH38" s="983"/>
      <c r="AI38" s="996"/>
      <c r="AJ38" s="997"/>
      <c r="AK38" s="220"/>
      <c r="AL38" s="983" t="s">
        <v>15</v>
      </c>
      <c r="AM38" s="983"/>
      <c r="AN38" s="983"/>
      <c r="AO38" s="983"/>
      <c r="AP38" s="983"/>
      <c r="AS38" s="993"/>
      <c r="AT38" s="994"/>
      <c r="AU38" s="994"/>
      <c r="AV38" s="994"/>
      <c r="AW38" s="994"/>
      <c r="AX38" s="994"/>
      <c r="AY38" s="994"/>
      <c r="AZ38" s="994"/>
      <c r="BA38" s="994"/>
      <c r="BB38" s="994"/>
      <c r="BC38" s="994"/>
      <c r="BD38" s="994"/>
      <c r="BE38" s="994"/>
      <c r="BF38" s="994"/>
      <c r="BG38" s="994"/>
      <c r="BH38" s="995"/>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0" t="s">
        <v>2218</v>
      </c>
      <c r="C40" s="1140"/>
      <c r="D40" s="1140"/>
      <c r="E40" s="1140"/>
      <c r="F40" s="1140"/>
      <c r="G40" s="1013" t="str">
        <f>IFERROR(VLOOKUP(Y5,【参考】数式用!AS5:AT27,2,0),"")</f>
        <v/>
      </c>
      <c r="H40" s="1013"/>
      <c r="I40" s="1013"/>
      <c r="J40" s="1013"/>
      <c r="K40" s="1013"/>
      <c r="L40" s="1013"/>
      <c r="M40" s="1013"/>
      <c r="N40" s="1013"/>
      <c r="O40" s="1013"/>
      <c r="P40" s="1013"/>
      <c r="Q40" s="1013"/>
      <c r="R40" s="1013"/>
      <c r="S40" s="1013"/>
      <c r="T40" s="1013"/>
      <c r="U40" s="192"/>
      <c r="V40" s="219" t="str">
        <f>IFERROR(IF(G9="特定加算Ⅰ","✓",""),"")</f>
        <v/>
      </c>
      <c r="W40" s="1014" t="s">
        <v>14</v>
      </c>
      <c r="X40" s="1015"/>
      <c r="Y40" s="1015"/>
      <c r="Z40" s="1016"/>
      <c r="AA40" s="996" t="s">
        <v>12</v>
      </c>
      <c r="AB40" s="997"/>
      <c r="AC40" s="220"/>
      <c r="AD40" s="983" t="s">
        <v>14</v>
      </c>
      <c r="AE40" s="983"/>
      <c r="AF40" s="983"/>
      <c r="AG40" s="983"/>
      <c r="AH40" s="983"/>
      <c r="AI40" s="996" t="s">
        <v>12</v>
      </c>
      <c r="AJ40" s="997"/>
      <c r="AK40" s="220"/>
      <c r="AL40" s="983" t="s">
        <v>14</v>
      </c>
      <c r="AM40" s="983"/>
      <c r="AN40" s="983"/>
      <c r="AO40" s="983"/>
      <c r="AP40" s="983"/>
      <c r="AS40" s="98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8"/>
      <c r="AU40" s="988"/>
      <c r="AV40" s="988"/>
      <c r="AW40" s="988"/>
      <c r="AX40" s="988"/>
      <c r="AY40" s="988"/>
      <c r="AZ40" s="988"/>
      <c r="BA40" s="988"/>
      <c r="BB40" s="988"/>
      <c r="BC40" s="988"/>
      <c r="BD40" s="988"/>
      <c r="BE40" s="988"/>
      <c r="BF40" s="988"/>
      <c r="BG40" s="988"/>
      <c r="BH40" s="989"/>
    </row>
    <row r="41" spans="2:82" ht="22.5" customHeight="1">
      <c r="B41" s="1140"/>
      <c r="C41" s="1140"/>
      <c r="D41" s="1140"/>
      <c r="E41" s="1140"/>
      <c r="F41" s="1140"/>
      <c r="G41" s="1013"/>
      <c r="H41" s="1013"/>
      <c r="I41" s="1013"/>
      <c r="J41" s="1013"/>
      <c r="K41" s="1013"/>
      <c r="L41" s="1013"/>
      <c r="M41" s="1013"/>
      <c r="N41" s="1013"/>
      <c r="O41" s="1013"/>
      <c r="P41" s="1013"/>
      <c r="Q41" s="1013"/>
      <c r="R41" s="1013"/>
      <c r="S41" s="1013"/>
      <c r="T41" s="1013"/>
      <c r="U41" s="192"/>
      <c r="V41" s="219" t="str">
        <f>IFERROR(IF(OR(G9="特定加算Ⅱ",G9="特定加算なし"),"✓",""),"")</f>
        <v/>
      </c>
      <c r="W41" s="1014" t="s">
        <v>15</v>
      </c>
      <c r="X41" s="1015"/>
      <c r="Y41" s="1015"/>
      <c r="Z41" s="1016"/>
      <c r="AA41" s="996"/>
      <c r="AB41" s="997"/>
      <c r="AC41" s="234" t="s">
        <v>85</v>
      </c>
      <c r="AD41" s="1025"/>
      <c r="AE41" s="1026"/>
      <c r="AF41" s="1026"/>
      <c r="AG41" s="1026"/>
      <c r="AH41" s="1027"/>
      <c r="AI41" s="996"/>
      <c r="AJ41" s="997"/>
      <c r="AK41" s="234" t="s">
        <v>85</v>
      </c>
      <c r="AL41" s="1025"/>
      <c r="AM41" s="1026"/>
      <c r="AN41" s="1026"/>
      <c r="AO41" s="1026"/>
      <c r="AP41" s="1027"/>
      <c r="AS41" s="990"/>
      <c r="AT41" s="991"/>
      <c r="AU41" s="991"/>
      <c r="AV41" s="991"/>
      <c r="AW41" s="991"/>
      <c r="AX41" s="991"/>
      <c r="AY41" s="991"/>
      <c r="AZ41" s="991"/>
      <c r="BA41" s="991"/>
      <c r="BB41" s="991"/>
      <c r="BC41" s="991"/>
      <c r="BD41" s="991"/>
      <c r="BE41" s="991"/>
      <c r="BF41" s="991"/>
      <c r="BG41" s="991"/>
      <c r="BH41" s="992"/>
    </row>
    <row r="42" spans="2:82" ht="17.100000000000001" customHeight="1" thickBot="1">
      <c r="B42" s="1140"/>
      <c r="C42" s="1140"/>
      <c r="D42" s="1140"/>
      <c r="E42" s="1140"/>
      <c r="F42" s="1140"/>
      <c r="G42" s="1013"/>
      <c r="H42" s="1013"/>
      <c r="I42" s="1013"/>
      <c r="J42" s="1013"/>
      <c r="K42" s="1013"/>
      <c r="L42" s="1013"/>
      <c r="M42" s="1013"/>
      <c r="N42" s="1013"/>
      <c r="O42" s="1013"/>
      <c r="P42" s="1013"/>
      <c r="Q42" s="1013"/>
      <c r="R42" s="1013"/>
      <c r="S42" s="1013"/>
      <c r="T42" s="1013"/>
      <c r="U42" s="192"/>
      <c r="V42" s="185"/>
      <c r="W42" s="235"/>
      <c r="X42" s="235"/>
      <c r="Y42" s="235"/>
      <c r="Z42" s="235"/>
      <c r="AA42" s="210"/>
      <c r="AB42" s="210"/>
      <c r="AC42" s="236"/>
      <c r="AD42" s="983" t="s">
        <v>15</v>
      </c>
      <c r="AE42" s="983"/>
      <c r="AF42" s="983"/>
      <c r="AG42" s="983"/>
      <c r="AH42" s="983"/>
      <c r="AI42" s="210"/>
      <c r="AJ42" s="210"/>
      <c r="AK42" s="236"/>
      <c r="AL42" s="983" t="s">
        <v>15</v>
      </c>
      <c r="AM42" s="983"/>
      <c r="AN42" s="983"/>
      <c r="AO42" s="983"/>
      <c r="AP42" s="983"/>
      <c r="AS42" s="993"/>
      <c r="AT42" s="994"/>
      <c r="AU42" s="994"/>
      <c r="AV42" s="994"/>
      <c r="AW42" s="994"/>
      <c r="AX42" s="994"/>
      <c r="AY42" s="994"/>
      <c r="AZ42" s="994"/>
      <c r="BA42" s="994"/>
      <c r="BB42" s="994"/>
      <c r="BC42" s="994"/>
      <c r="BD42" s="994"/>
      <c r="BE42" s="994"/>
      <c r="BF42" s="994"/>
      <c r="BG42" s="994"/>
      <c r="BH42" s="995"/>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0" t="s">
        <v>2219</v>
      </c>
      <c r="C44" s="1140"/>
      <c r="D44" s="1140"/>
      <c r="E44" s="1140"/>
      <c r="F44" s="1140"/>
      <c r="G44" s="1013" t="s">
        <v>2156</v>
      </c>
      <c r="H44" s="1013"/>
      <c r="I44" s="1013"/>
      <c r="J44" s="1013"/>
      <c r="K44" s="1013"/>
      <c r="L44" s="1013"/>
      <c r="M44" s="1013"/>
      <c r="N44" s="1013"/>
      <c r="O44" s="1013"/>
      <c r="P44" s="1013"/>
      <c r="Q44" s="1013"/>
      <c r="R44" s="1013"/>
      <c r="S44" s="1013"/>
      <c r="T44" s="1013"/>
      <c r="U44" s="218"/>
      <c r="V44" s="219" t="str">
        <f>IFERROR(IF(OR(G9="特定加算Ⅰ",G9="特定加算Ⅱ"),"✓",""),"")</f>
        <v/>
      </c>
      <c r="W44" s="1014" t="s">
        <v>14</v>
      </c>
      <c r="X44" s="1015"/>
      <c r="Y44" s="1015"/>
      <c r="Z44" s="1016"/>
      <c r="AA44" s="996" t="s">
        <v>12</v>
      </c>
      <c r="AB44" s="997"/>
      <c r="AC44" s="220"/>
      <c r="AD44" s="983" t="s">
        <v>14</v>
      </c>
      <c r="AE44" s="983"/>
      <c r="AF44" s="983"/>
      <c r="AG44" s="983"/>
      <c r="AH44" s="983"/>
      <c r="AI44" s="996" t="s">
        <v>12</v>
      </c>
      <c r="AJ44" s="997"/>
      <c r="AK44" s="220"/>
      <c r="AL44" s="983" t="s">
        <v>14</v>
      </c>
      <c r="AM44" s="983"/>
      <c r="AN44" s="983"/>
      <c r="AO44" s="983"/>
      <c r="AP44" s="983"/>
      <c r="AS44" s="987" t="str">
        <f>IFERROR(IF(AS63="○","！R5年度に満たしていた要件を満たさない計画になっている。",IF(OR(AH63=2,AP63=2),VLOOKUP(AS1,【参考】数式用2!E6:S23,15,FALSE),"")),"")</f>
        <v/>
      </c>
      <c r="AT44" s="988"/>
      <c r="AU44" s="988"/>
      <c r="AV44" s="988"/>
      <c r="AW44" s="988"/>
      <c r="AX44" s="988"/>
      <c r="AY44" s="988"/>
      <c r="AZ44" s="988"/>
      <c r="BA44" s="988"/>
      <c r="BB44" s="988"/>
      <c r="BC44" s="988"/>
      <c r="BD44" s="988"/>
      <c r="BE44" s="988"/>
      <c r="BF44" s="988"/>
      <c r="BG44" s="988"/>
      <c r="BH44" s="989"/>
    </row>
    <row r="45" spans="2:82" ht="17.100000000000001" customHeight="1" thickBot="1">
      <c r="B45" s="1140"/>
      <c r="C45" s="1140"/>
      <c r="D45" s="1140"/>
      <c r="E45" s="1140"/>
      <c r="F45" s="1140"/>
      <c r="G45" s="1013"/>
      <c r="H45" s="1013"/>
      <c r="I45" s="1013"/>
      <c r="J45" s="1013"/>
      <c r="K45" s="1013"/>
      <c r="L45" s="1013"/>
      <c r="M45" s="1013"/>
      <c r="N45" s="1013"/>
      <c r="O45" s="1013"/>
      <c r="P45" s="1013"/>
      <c r="Q45" s="1013"/>
      <c r="R45" s="1013"/>
      <c r="S45" s="1013"/>
      <c r="T45" s="1013"/>
      <c r="U45" s="218"/>
      <c r="V45" s="219" t="str">
        <f>IFERROR(IF(G9="特定加算なし","✓",""),"")</f>
        <v/>
      </c>
      <c r="W45" s="1014" t="s">
        <v>15</v>
      </c>
      <c r="X45" s="1015"/>
      <c r="Y45" s="1015"/>
      <c r="Z45" s="1016"/>
      <c r="AA45" s="996"/>
      <c r="AB45" s="997"/>
      <c r="AC45" s="220"/>
      <c r="AD45" s="983" t="s">
        <v>15</v>
      </c>
      <c r="AE45" s="983"/>
      <c r="AF45" s="983"/>
      <c r="AG45" s="983"/>
      <c r="AH45" s="983"/>
      <c r="AI45" s="996"/>
      <c r="AJ45" s="997"/>
      <c r="AK45" s="220"/>
      <c r="AL45" s="983" t="s">
        <v>15</v>
      </c>
      <c r="AM45" s="983"/>
      <c r="AN45" s="983"/>
      <c r="AO45" s="983"/>
      <c r="AP45" s="983"/>
      <c r="AS45" s="993"/>
      <c r="AT45" s="994"/>
      <c r="AU45" s="994"/>
      <c r="AV45" s="994"/>
      <c r="AW45" s="994"/>
      <c r="AX45" s="994"/>
      <c r="AY45" s="994"/>
      <c r="AZ45" s="994"/>
      <c r="BA45" s="994"/>
      <c r="BB45" s="994"/>
      <c r="BC45" s="994"/>
      <c r="BD45" s="994"/>
      <c r="BE45" s="994"/>
      <c r="BF45" s="994"/>
      <c r="BG45" s="994"/>
      <c r="BH45" s="995"/>
      <c r="BO45" s="238"/>
    </row>
    <row r="46" spans="2:82" ht="11.25" customHeight="1">
      <c r="B46" s="224"/>
      <c r="AJ46" s="239"/>
      <c r="AK46" s="239"/>
      <c r="AL46" s="239"/>
      <c r="AM46" s="239"/>
      <c r="AN46" s="239"/>
      <c r="AO46" s="239"/>
      <c r="AP46" s="239"/>
    </row>
    <row r="47" spans="2:82" ht="21" customHeight="1">
      <c r="B47" s="1135" t="s">
        <v>2311</v>
      </c>
      <c r="C47" s="1135"/>
      <c r="D47" s="1135"/>
      <c r="E47" s="1135"/>
      <c r="F47" s="1135"/>
      <c r="G47" s="1135"/>
      <c r="H47" s="1135"/>
      <c r="I47" s="1135"/>
      <c r="J47" s="1135"/>
      <c r="K47" s="1135"/>
      <c r="L47" s="1135"/>
      <c r="M47" s="1135"/>
      <c r="N47" s="1135"/>
      <c r="O47" s="1135"/>
      <c r="P47" s="1135"/>
      <c r="Q47" s="1135"/>
      <c r="R47" s="1135"/>
      <c r="S47" s="1135"/>
      <c r="T47" s="1135"/>
      <c r="U47" s="1135"/>
      <c r="V47" s="1135"/>
      <c r="W47" s="1135"/>
      <c r="X47" s="1135"/>
      <c r="Y47" s="1135"/>
      <c r="Z47" s="1135"/>
      <c r="AA47" s="1135"/>
      <c r="AB47" s="1135"/>
      <c r="AC47" s="1135"/>
      <c r="AD47" s="1135"/>
      <c r="AE47" s="1135"/>
      <c r="AF47" s="1135"/>
      <c r="AG47" s="1135"/>
      <c r="AH47" s="113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37"/>
      <c r="C48" s="1138"/>
      <c r="D48" s="1138"/>
      <c r="E48" s="1138"/>
      <c r="F48" s="1139"/>
      <c r="G48" s="1153" t="str">
        <f>IF(F15=4,"R6.4～R6.5",IF(F15=5,"R6.5",""))</f>
        <v>R6.4～R6.5</v>
      </c>
      <c r="H48" s="1153"/>
      <c r="I48" s="1153"/>
      <c r="J48" s="1153"/>
      <c r="K48" s="1153"/>
      <c r="L48" s="1153"/>
      <c r="M48" s="1153"/>
      <c r="N48" s="1153"/>
      <c r="O48" s="1153"/>
      <c r="P48" s="1153"/>
      <c r="Q48" s="1153"/>
      <c r="R48" s="1153"/>
      <c r="S48" s="1153"/>
      <c r="T48" s="1153"/>
      <c r="U48" s="1153"/>
      <c r="V48" s="1153"/>
      <c r="W48" s="1153"/>
      <c r="X48" s="1153"/>
      <c r="Y48" s="1153"/>
      <c r="Z48" s="1153"/>
      <c r="AA48" s="996" t="s">
        <v>12</v>
      </c>
      <c r="AB48" s="997"/>
      <c r="AC48" s="1153" t="str">
        <f>IF(OR(F15=4,F15=5),"R6.6","R"&amp;D15&amp;"."&amp;F15)&amp;"～R"&amp;K15&amp;"."&amp;M15</f>
        <v>R6.6～R7.3</v>
      </c>
      <c r="AD48" s="1153"/>
      <c r="AE48" s="1153"/>
      <c r="AF48" s="1153"/>
      <c r="AG48" s="1153"/>
      <c r="AH48" s="1153"/>
      <c r="AS48" s="1005" t="str">
        <f>IFERROR(IF(AND(OR(AP58=1,AP58=2),OR(AP59=1,AP59=2),OR(AP60=1,AP60=2)),"処遇加算Ⅰ",IF(AND(OR(AP58=1,AP58=2),OR(AP59=1,AP59=2),OR(AP60=0,AP60=3)),"処遇加算Ⅱ",IF(OR(OR(AP58=1,AP58=2),OR(AP59=1,AP59=2)),"処遇加算Ⅲ",""))),"")</f>
        <v/>
      </c>
      <c r="AT48" s="1005"/>
      <c r="AU48" s="1005"/>
      <c r="AV48" s="1005"/>
      <c r="AW48" s="1005" t="str">
        <f>IFERROR(IF(AND(AP61=1,AP62=1,AP63=1),"特定加算Ⅰ",IF(AND(AP61=1,AP62=2,AP63=1),"特定加算Ⅱ",IF(OR(AP61=2,AP62=2,AP63=2),"特定加算なし",""))),"")</f>
        <v>特定加算なし</v>
      </c>
      <c r="AX48" s="1005"/>
      <c r="AY48" s="1005"/>
      <c r="AZ48" s="1005"/>
      <c r="BA48" s="1005" t="str">
        <f>IFERROR(IF(OR(L9="ベア加算",AND(L9="ベア加算なし",AP57=1)),"ベア加算",IF(AP57=2,"ベア加算なし","")),"")</f>
        <v/>
      </c>
      <c r="BB48" s="1005"/>
      <c r="BC48" s="1005"/>
      <c r="BD48" s="1005"/>
      <c r="BE48" s="1006" t="str">
        <f>AS48&amp;AW48&amp;BA48</f>
        <v>特定加算なし</v>
      </c>
      <c r="BF48" s="1006"/>
      <c r="BG48" s="1006"/>
      <c r="BH48" s="1006"/>
      <c r="BI48" s="1006"/>
      <c r="BJ48" s="1006"/>
      <c r="BK48" s="1006"/>
      <c r="BL48" s="1006"/>
      <c r="BM48" s="1006"/>
      <c r="BN48" s="1006"/>
      <c r="BO48" s="1006"/>
      <c r="BP48" s="1006"/>
      <c r="BQ48" s="241"/>
      <c r="BR48" s="241"/>
      <c r="BS48" s="241"/>
      <c r="BT48" s="241"/>
      <c r="BU48" s="241"/>
      <c r="BV48" s="241"/>
      <c r="BW48" s="241"/>
      <c r="BX48" s="241"/>
      <c r="BY48" s="241"/>
      <c r="BZ48" s="241"/>
      <c r="CD48" s="242"/>
    </row>
    <row r="49" spans="2:88" ht="18" customHeight="1">
      <c r="B49" s="1141" t="s">
        <v>2158</v>
      </c>
      <c r="C49" s="1142"/>
      <c r="D49" s="1142"/>
      <c r="E49" s="1142"/>
      <c r="F49" s="1143"/>
      <c r="G49" s="1126" t="str">
        <f>IFERROR(IF(AND(OR(AH58=1,AH58=2),OR(AH59=1,AH59=2),OR(AH60=1,AH60=2)),"処遇加算Ⅰ",IF(AND(OR(AH58=1,AH58=2),OR(AH59=1,AH59=2),OR(AH60=0,AH60=3)),"処遇加算Ⅱ",IF(OR(OR(AH58=1,AH58=2),OR(AH59=1,AH59=2)),"処遇加算Ⅲ",""))),"")</f>
        <v/>
      </c>
      <c r="H49" s="1127"/>
      <c r="I49" s="1127"/>
      <c r="J49" s="1127"/>
      <c r="K49" s="1152"/>
      <c r="L49" s="1126" t="str">
        <f>IFERROR(IF(G9="","",IF(AND(AH61=1,AH62=1,AH63=1),"特定加算Ⅰ",IF(AND(AH61=1,AH62=2,AH63=1),"特定加算Ⅱ",IF(OR(AH61=2,AH62=2,AH63=2),"特定加算なし","")))),"")</f>
        <v/>
      </c>
      <c r="M49" s="1127"/>
      <c r="N49" s="1127"/>
      <c r="O49" s="1127"/>
      <c r="P49" s="1128"/>
      <c r="Q49" s="1129" t="str">
        <f>IFERROR(IF(OR(L9="ベア加算",AND(L9="ベア加算なし",AH57=1)),"ベア加算",IF(AH57=2,"ベア加算なし","")),"")</f>
        <v/>
      </c>
      <c r="R49" s="1127"/>
      <c r="S49" s="1127"/>
      <c r="T49" s="1127"/>
      <c r="U49" s="1128"/>
      <c r="V49" s="1130" t="s">
        <v>10</v>
      </c>
      <c r="W49" s="1131"/>
      <c r="X49" s="1131"/>
      <c r="Y49" s="1131"/>
      <c r="Z49" s="1131"/>
      <c r="AA49" s="1048"/>
      <c r="AB49" s="1048"/>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141" t="s">
        <v>2159</v>
      </c>
      <c r="C50" s="1142"/>
      <c r="D50" s="1142"/>
      <c r="E50" s="1142"/>
      <c r="F50" s="1143"/>
      <c r="G50" s="1147" t="str">
        <f>IFERROR(VLOOKUP(Y5,【参考】数式用!$A$5:$J$27,MATCH(G49,【参考】数式用!$B$4:$J$4,0)+1,0),"")</f>
        <v/>
      </c>
      <c r="H50" s="1148"/>
      <c r="I50" s="1148"/>
      <c r="J50" s="1148"/>
      <c r="K50" s="1149"/>
      <c r="L50" s="1147" t="str">
        <f>IFERROR(VLOOKUP(Y5,【参考】数式用!$A$5:$J$27,MATCH(L49,【参考】数式用!$B$4:$J$4,0)+1,0),"")</f>
        <v/>
      </c>
      <c r="M50" s="1148"/>
      <c r="N50" s="1148"/>
      <c r="O50" s="1148"/>
      <c r="P50" s="1150"/>
      <c r="Q50" s="1151" t="str">
        <f>IFERROR(VLOOKUP(Y5,【参考】数式用!$A$5:$J$27,MATCH(Q49,【参考】数式用!$B$4:$J$4,0)+1,0),"")</f>
        <v/>
      </c>
      <c r="R50" s="1148"/>
      <c r="S50" s="1148"/>
      <c r="T50" s="1148"/>
      <c r="U50" s="1150"/>
      <c r="V50" s="1106">
        <f>SUM(G50,L50,Q50)</f>
        <v>0</v>
      </c>
      <c r="W50" s="1107"/>
      <c r="X50" s="1107"/>
      <c r="Y50" s="1107"/>
      <c r="Z50" s="1107"/>
      <c r="AA50" s="1048"/>
      <c r="AB50" s="1048"/>
      <c r="AC50" s="1160" t="str">
        <f>IFERROR(VLOOKUP(Y5,【参考】数式用!$A$5:$AB$27,MATCH(AC49,【参考】数式用!$B$4:$AB$4,0)+1,FALSE),"")</f>
        <v/>
      </c>
      <c r="AD50" s="1161"/>
      <c r="AE50" s="1161"/>
      <c r="AF50" s="1161"/>
      <c r="AG50" s="1161"/>
      <c r="AH50" s="1162"/>
      <c r="AS50" s="1003" t="s">
        <v>2190</v>
      </c>
      <c r="AT50" s="1003"/>
      <c r="AU50" s="1003"/>
      <c r="AV50" s="1003"/>
      <c r="AW50" s="1003" t="s">
        <v>2191</v>
      </c>
      <c r="AX50" s="1003"/>
      <c r="AY50" s="1003"/>
      <c r="AZ50" s="1003"/>
      <c r="BA50" s="1003" t="s">
        <v>13</v>
      </c>
      <c r="BB50" s="1003"/>
      <c r="BC50" s="1003"/>
      <c r="BD50" s="1003"/>
      <c r="BE50" s="1003" t="s">
        <v>2192</v>
      </c>
      <c r="BF50" s="1003"/>
      <c r="BG50" s="1003"/>
      <c r="BH50" s="1003"/>
      <c r="BI50" s="1003" t="s">
        <v>2195</v>
      </c>
      <c r="BJ50" s="1003"/>
      <c r="BK50" s="1003"/>
      <c r="BL50" s="1003"/>
      <c r="BM50" s="241"/>
      <c r="BN50" s="1003" t="s">
        <v>2194</v>
      </c>
      <c r="BO50" s="1003"/>
      <c r="BP50" s="1003"/>
      <c r="BQ50" s="1003"/>
      <c r="BR50" s="1003"/>
      <c r="BS50" s="1003"/>
      <c r="BT50" s="241"/>
      <c r="BV50" s="1164" t="s">
        <v>2197</v>
      </c>
      <c r="BW50" s="1165"/>
      <c r="BX50" s="1165"/>
      <c r="BY50" s="1165"/>
      <c r="BZ50" s="1165"/>
      <c r="CA50" s="1166"/>
      <c r="CD50" s="242"/>
    </row>
    <row r="51" spans="2:88" ht="17.25" customHeight="1">
      <c r="B51" s="1144" t="s">
        <v>2288</v>
      </c>
      <c r="C51" s="1145"/>
      <c r="D51" s="1145"/>
      <c r="E51" s="1145"/>
      <c r="F51" s="1146"/>
      <c r="G51" s="1021" t="str">
        <f>IFERROR(ROUNDDOWN(ROUND(AM5*G50,0)*P5,0)*H53,"")</f>
        <v/>
      </c>
      <c r="H51" s="1021"/>
      <c r="I51" s="1021"/>
      <c r="J51" s="1021"/>
      <c r="K51" s="148" t="s">
        <v>2283</v>
      </c>
      <c r="L51" s="1020" t="str">
        <f>IFERROR(ROUNDDOWN(ROUND(AM5*L50,0)*P5,0)*H53,"")</f>
        <v/>
      </c>
      <c r="M51" s="1021"/>
      <c r="N51" s="1021"/>
      <c r="O51" s="1021"/>
      <c r="P51" s="148" t="s">
        <v>2283</v>
      </c>
      <c r="Q51" s="1020" t="str">
        <f>IFERROR(ROUNDDOWN(ROUND(AM5*Q50,0)*P5,0)*H53,"")</f>
        <v/>
      </c>
      <c r="R51" s="1021"/>
      <c r="S51" s="1021"/>
      <c r="T51" s="1021"/>
      <c r="U51" s="149" t="s">
        <v>2283</v>
      </c>
      <c r="V51" s="1124">
        <f>IFERROR(SUM(G51,L51,Q51),"")</f>
        <v>0</v>
      </c>
      <c r="W51" s="1125"/>
      <c r="X51" s="1125"/>
      <c r="Y51" s="1125"/>
      <c r="Z51" s="150" t="s">
        <v>2283</v>
      </c>
      <c r="AB51" s="151"/>
      <c r="AC51" s="1020" t="str">
        <f>IFERROR(ROUNDDOWN(ROUND(AM5*AC50,0)*P5,0)*AD53,"")</f>
        <v/>
      </c>
      <c r="AD51" s="1021"/>
      <c r="AE51" s="1021"/>
      <c r="AF51" s="1021"/>
      <c r="AG51" s="1021"/>
      <c r="AH51" s="149" t="s">
        <v>2283</v>
      </c>
      <c r="AS51" s="1008" t="str">
        <f>IFERROR(ROUNDDOWN(ROUND(AM5*(G50-B10),0)*P5,0)*H53,"")</f>
        <v/>
      </c>
      <c r="AT51" s="1008"/>
      <c r="AU51" s="1008"/>
      <c r="AV51" s="1008"/>
      <c r="AW51" s="1008" t="str">
        <f>IFERROR(ROUNDDOWN(ROUND(AM5*(L50-G10),0)*P5,0)*H53,"")</f>
        <v/>
      </c>
      <c r="AX51" s="1008"/>
      <c r="AY51" s="1008"/>
      <c r="AZ51" s="1008"/>
      <c r="BA51" s="1008" t="str">
        <f>IFERROR(ROUNDDOWN(ROUND(AM5*(Q50-L10),0)*P5,0)*H53,"")</f>
        <v/>
      </c>
      <c r="BB51" s="1008"/>
      <c r="BC51" s="1008"/>
      <c r="BD51" s="1008"/>
      <c r="BE51" s="1008" t="str">
        <f>IFERROR(ROUNDDOWN(ROUND(AM5*(AC50-Q10),0)*P5,0)*AD53,"")</f>
        <v/>
      </c>
      <c r="BF51" s="1008"/>
      <c r="BG51" s="1008"/>
      <c r="BH51" s="1008"/>
      <c r="BI51" s="1008">
        <f>SUM(AS51:BH51)</f>
        <v>0</v>
      </c>
      <c r="BJ51" s="1008"/>
      <c r="BK51" s="1008"/>
      <c r="BL51" s="1008"/>
      <c r="BM51" s="241"/>
      <c r="BN51" s="1008" t="str">
        <f>IFERROR(ROUNDDOWN(ROUNDDOWN(ROUND(AM5*(VLOOKUP(Y5,【参考】数式用!$A$5:$AB$27,14,FALSE)),0)*P5,0)*AD53*0.5,0),"")</f>
        <v/>
      </c>
      <c r="BO51" s="1008"/>
      <c r="BP51" s="1008"/>
      <c r="BQ51" s="1008"/>
      <c r="BR51" s="1008"/>
      <c r="BS51" s="1008"/>
      <c r="BT51" s="241"/>
      <c r="BV51" s="1167">
        <f>IF(AND(Q49="ベア加算なし",BA48="ベア加算"),ROUNDDOWN(ROUND(AM5*VLOOKUP(Y5,【参考】数式用!$A$5:$AB$27,9,FALSE),0)*P5,0)*AD53,0)</f>
        <v>0</v>
      </c>
      <c r="BW51" s="1168"/>
      <c r="BX51" s="1168"/>
      <c r="BY51" s="1168"/>
      <c r="BZ51" s="1168"/>
      <c r="CA51" s="1169"/>
      <c r="CD51" s="242"/>
    </row>
    <row r="52" spans="2:88" ht="13.5" customHeight="1">
      <c r="B52" s="1144"/>
      <c r="C52" s="1145"/>
      <c r="D52" s="1145"/>
      <c r="E52" s="1145"/>
      <c r="F52" s="1146"/>
      <c r="G52" s="1024" t="str">
        <f>IFERROR("("&amp;TEXT(G51/H53,"#,##0円")&amp;"/月)","")</f>
        <v/>
      </c>
      <c r="H52" s="1019"/>
      <c r="I52" s="1019"/>
      <c r="J52" s="1019"/>
      <c r="K52" s="1019"/>
      <c r="L52" s="1019" t="str">
        <f>IFERROR("("&amp;TEXT(L51/H53,"#,##0円")&amp;"/月)","")</f>
        <v/>
      </c>
      <c r="M52" s="1019"/>
      <c r="N52" s="1019"/>
      <c r="O52" s="1019"/>
      <c r="P52" s="1019"/>
      <c r="Q52" s="1019" t="str">
        <f>IFERROR("("&amp;TEXT(Q51/H53,"#,##0円")&amp;"/月)","")</f>
        <v/>
      </c>
      <c r="R52" s="1019"/>
      <c r="S52" s="1019"/>
      <c r="T52" s="1019"/>
      <c r="U52" s="1019"/>
      <c r="V52" s="1019" t="str">
        <f>IFERROR("("&amp;TEXT(V51/H53,"#,##0円")&amp;"/月)","")</f>
        <v>(0円/月)</v>
      </c>
      <c r="W52" s="1019"/>
      <c r="X52" s="1019"/>
      <c r="Y52" s="1019"/>
      <c r="Z52" s="1019"/>
      <c r="AB52" s="151"/>
      <c r="AC52" s="1022" t="str">
        <f>IFERROR("("&amp;TEXT(AC51/AD53,"#,##0円")&amp;"/月)","")</f>
        <v/>
      </c>
      <c r="AD52" s="1023"/>
      <c r="AE52" s="1023"/>
      <c r="AF52" s="1023"/>
      <c r="AG52" s="1023"/>
      <c r="AH52" s="102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006" t="s">
        <v>239</v>
      </c>
      <c r="V56" s="1006"/>
      <c r="W56" s="1006"/>
      <c r="X56" s="1006"/>
      <c r="Y56" s="1006"/>
      <c r="Z56" s="1006"/>
      <c r="AA56" s="245"/>
      <c r="AB56" s="249"/>
      <c r="AC56" s="1006" t="str">
        <f>IF(F15=4,"R6.4～R6.5",IF(F15=5,"R6.5",""))</f>
        <v>R6.4～R6.5</v>
      </c>
      <c r="AD56" s="1006"/>
      <c r="AE56" s="1006"/>
      <c r="AF56" s="1006"/>
      <c r="AG56" s="1006"/>
      <c r="AH56" s="1006"/>
      <c r="AI56" s="250"/>
      <c r="AJ56" s="249"/>
      <c r="AK56" s="1006" t="str">
        <f>IF(OR(F15=4,F15=5),"R6.6","R"&amp;D15&amp;"."&amp;F15)&amp;"～R"&amp;K15&amp;"."&amp;M15</f>
        <v>R6.6～R7.3</v>
      </c>
      <c r="AL56" s="1006"/>
      <c r="AM56" s="1006"/>
      <c r="AN56" s="1006"/>
      <c r="AO56" s="1006"/>
      <c r="AP56" s="1006"/>
      <c r="AQ56" s="245"/>
      <c r="AR56" s="245"/>
      <c r="AS56" s="1009" t="s">
        <v>2404</v>
      </c>
      <c r="AT56" s="1009"/>
      <c r="AU56" s="1009"/>
      <c r="AV56" s="1009"/>
      <c r="AW56" s="1009" t="s">
        <v>2403</v>
      </c>
      <c r="AX56" s="1009"/>
      <c r="AY56" s="1009"/>
      <c r="AZ56" s="1009"/>
    </row>
    <row r="57" spans="2:88" ht="15.95" customHeight="1">
      <c r="U57" s="1003" t="s">
        <v>2198</v>
      </c>
      <c r="V57" s="1003"/>
      <c r="W57" s="1003"/>
      <c r="X57" s="1003"/>
      <c r="Y57" s="1003"/>
      <c r="Z57" s="532" t="str">
        <f>IF(AND(B9&lt;&gt;"処遇加算なし",F15=4),IF(V21="✓",1,IF(V22="✓",2,"")),"")</f>
        <v/>
      </c>
      <c r="AA57" s="245"/>
      <c r="AB57" s="249"/>
      <c r="AC57" s="1003" t="s">
        <v>2198</v>
      </c>
      <c r="AD57" s="1003"/>
      <c r="AE57" s="1003"/>
      <c r="AF57" s="1003"/>
      <c r="AG57" s="1003"/>
      <c r="AH57" s="534">
        <f>IF(AND(F15&lt;&gt;4,F15&lt;&gt;5),0,IF(AT8="○",1,0))</f>
        <v>0</v>
      </c>
      <c r="AI57" s="253"/>
      <c r="AJ57" s="249"/>
      <c r="AK57" s="1003" t="s">
        <v>2198</v>
      </c>
      <c r="AL57" s="1003"/>
      <c r="AM57" s="1003"/>
      <c r="AN57" s="1003"/>
      <c r="AO57" s="1003"/>
      <c r="AP57" s="170">
        <f>IF(AT8="○",1,0)</f>
        <v>0</v>
      </c>
      <c r="AQ57" s="245"/>
      <c r="AR57" s="245"/>
      <c r="AS57" s="1002"/>
      <c r="AT57" s="1002"/>
      <c r="AU57" s="1002"/>
      <c r="AV57" s="1002"/>
      <c r="AW57" s="1010"/>
      <c r="AX57" s="1010"/>
      <c r="AY57" s="1010"/>
      <c r="AZ57" s="1010"/>
      <c r="BP57" s="251"/>
      <c r="BR57" s="251"/>
      <c r="BS57" s="251"/>
      <c r="BT57" s="251"/>
      <c r="BU57" s="251"/>
      <c r="BV57" s="251"/>
      <c r="BW57" s="251"/>
      <c r="BX57" s="251"/>
      <c r="BY57" s="251"/>
      <c r="BZ57" s="251"/>
      <c r="CA57" s="251"/>
      <c r="CB57" s="251"/>
      <c r="CC57" s="251"/>
      <c r="CD57" s="251"/>
      <c r="CE57" s="251"/>
      <c r="CF57" s="251"/>
      <c r="CH57" s="254"/>
    </row>
    <row r="58" spans="2:88" ht="15.95" customHeight="1">
      <c r="U58" s="1012" t="s">
        <v>2199</v>
      </c>
      <c r="V58" s="1012"/>
      <c r="W58" s="1012"/>
      <c r="X58" s="1012"/>
      <c r="Y58" s="1012"/>
      <c r="Z58" s="532" t="str">
        <f>IF(AND(B9&lt;&gt;"処遇加算なし",F15=4),IF(V24="✓",1,IF(V25="✓",2,IF(V26="✓",3,""))),"")</f>
        <v/>
      </c>
      <c r="AA58" s="245"/>
      <c r="AB58" s="249"/>
      <c r="AC58" s="1012" t="s">
        <v>2199</v>
      </c>
      <c r="AD58" s="1012"/>
      <c r="AE58" s="1012"/>
      <c r="AF58" s="1012"/>
      <c r="AG58" s="1012"/>
      <c r="AH58" s="170">
        <f>IF(AND(F15&lt;&gt;4,F15&lt;&gt;5),0,IF(AU8="○",1,3))</f>
        <v>3</v>
      </c>
      <c r="AI58" s="253"/>
      <c r="AJ58" s="249"/>
      <c r="AK58" s="1012" t="s">
        <v>2199</v>
      </c>
      <c r="AL58" s="1012"/>
      <c r="AM58" s="1012"/>
      <c r="AN58" s="1012"/>
      <c r="AO58" s="1012"/>
      <c r="AP58" s="170">
        <f>IF(AU8="○",1,3)</f>
        <v>3</v>
      </c>
      <c r="AQ58" s="245"/>
      <c r="AR58" s="245"/>
      <c r="AS58" s="1003" t="str">
        <f>IF(OR(AND(Z58=1,AH58=3),AND(Z58=1,AP58=3),AND(Z58=2,AH58=3,AH59=3),AND(Z58=2,AP58=3,AP59=3)),"○","")</f>
        <v/>
      </c>
      <c r="AT58" s="1003"/>
      <c r="AU58" s="1003"/>
      <c r="AV58" s="1003"/>
      <c r="AW58" s="1003" t="str">
        <f>IF(OR(AND(Z58=1,AH58=2),AND(Z58=1,AP58=2),AND(Z58=2,AH58=2,AH59=2),AND(Z58=2,AP58=2,AP59=2)),"○","")</f>
        <v/>
      </c>
      <c r="AX58" s="1003"/>
      <c r="AY58" s="1003"/>
      <c r="AZ58" s="1003"/>
      <c r="BP58" s="251"/>
      <c r="BR58" s="251"/>
      <c r="BS58" s="251"/>
      <c r="BT58" s="251"/>
      <c r="BU58" s="251"/>
      <c r="BV58" s="251"/>
      <c r="BW58" s="251"/>
      <c r="BX58" s="251"/>
      <c r="BY58" s="251"/>
      <c r="BZ58" s="251"/>
      <c r="CA58" s="251"/>
      <c r="CB58" s="251"/>
      <c r="CC58" s="251"/>
      <c r="CD58" s="251"/>
      <c r="CE58" s="251"/>
      <c r="CF58" s="251"/>
      <c r="CH58" s="254"/>
    </row>
    <row r="59" spans="2:88" ht="15.95" customHeight="1">
      <c r="U59" s="1012" t="s">
        <v>2200</v>
      </c>
      <c r="V59" s="1012"/>
      <c r="W59" s="1012"/>
      <c r="X59" s="1012"/>
      <c r="Y59" s="1012"/>
      <c r="Z59" s="532" t="str">
        <f>IF(AND(B9&lt;&gt;"処遇加算なし",F15=4),IF(V28="✓",1,IF(V29="✓",2,IF(V30="✓",3,""))),"")</f>
        <v/>
      </c>
      <c r="AA59" s="245"/>
      <c r="AB59" s="249"/>
      <c r="AC59" s="1012" t="s">
        <v>2200</v>
      </c>
      <c r="AD59" s="1012"/>
      <c r="AE59" s="1012"/>
      <c r="AF59" s="1012"/>
      <c r="AG59" s="1012"/>
      <c r="AH59" s="170">
        <f>IF(AND(F15&lt;&gt;4,F15&lt;&gt;5),0,IF(AV8="○",1,3))</f>
        <v>3</v>
      </c>
      <c r="AI59" s="253"/>
      <c r="AJ59" s="249"/>
      <c r="AK59" s="1012" t="s">
        <v>2200</v>
      </c>
      <c r="AL59" s="1012"/>
      <c r="AM59" s="1012"/>
      <c r="AN59" s="1012"/>
      <c r="AO59" s="1012"/>
      <c r="AP59" s="170">
        <f>IF(AV8="○",1,3)</f>
        <v>3</v>
      </c>
      <c r="AQ59" s="245"/>
      <c r="AR59" s="245"/>
      <c r="AS59" s="1003" t="str">
        <f>IF(OR(AND(Z59=1,AH59=3),AND(Z59=1,AP59=3),AND(Z59=2,AH58=3,AH59=3),AND(Z59=2,AP58=3,AP59=3)),"○","")</f>
        <v/>
      </c>
      <c r="AT59" s="1003"/>
      <c r="AU59" s="1003"/>
      <c r="AV59" s="1003"/>
      <c r="AW59" s="1003" t="str">
        <f>IF(OR(AND(Z59=1,AH58=2),AND(Z59=1,AP58=2),AND(Z59=2,AH58=2,AH59=2),AND(Z59=2,AP58=2,AP59=2)),"○","")</f>
        <v/>
      </c>
      <c r="AX59" s="1003"/>
      <c r="AY59" s="1003"/>
      <c r="AZ59" s="1003"/>
      <c r="BP59" s="251"/>
      <c r="BR59" s="251"/>
      <c r="BS59" s="251"/>
      <c r="BT59" s="251"/>
      <c r="BU59" s="251"/>
      <c r="BV59" s="251"/>
      <c r="BW59" s="251"/>
      <c r="BX59" s="251"/>
      <c r="BY59" s="251"/>
      <c r="BZ59" s="251"/>
      <c r="CA59" s="251"/>
      <c r="CB59" s="251"/>
      <c r="CC59" s="251"/>
      <c r="CD59" s="251"/>
      <c r="CE59" s="251"/>
      <c r="CF59" s="251"/>
      <c r="CH59" s="254"/>
    </row>
    <row r="60" spans="2:88" ht="15.95" customHeight="1">
      <c r="U60" s="1012" t="s">
        <v>2201</v>
      </c>
      <c r="V60" s="1012"/>
      <c r="W60" s="1012"/>
      <c r="X60" s="1012"/>
      <c r="Y60" s="1012"/>
      <c r="Z60" s="532" t="str">
        <f>IF(AND(B9&lt;&gt;"処遇加算なし",F15=4),IF(V32="✓",1,IF(V33="✓",2,"")),"")</f>
        <v/>
      </c>
      <c r="AA60" s="245"/>
      <c r="AB60" s="249"/>
      <c r="AC60" s="1012" t="s">
        <v>2201</v>
      </c>
      <c r="AD60" s="1012"/>
      <c r="AE60" s="1012"/>
      <c r="AF60" s="1012"/>
      <c r="AG60" s="1012"/>
      <c r="AH60" s="170">
        <f>IF(AND(F15&lt;&gt;4,F15&lt;&gt;5),0,IF(AW8="○",1,3))</f>
        <v>3</v>
      </c>
      <c r="AI60" s="253"/>
      <c r="AJ60" s="249"/>
      <c r="AK60" s="1012" t="s">
        <v>2201</v>
      </c>
      <c r="AL60" s="1012"/>
      <c r="AM60" s="1012"/>
      <c r="AN60" s="1012"/>
      <c r="AO60" s="1012"/>
      <c r="AP60" s="170">
        <f>IF(AW8="○",1,3)</f>
        <v>3</v>
      </c>
      <c r="AQ60" s="245"/>
      <c r="AR60" s="245"/>
      <c r="AS60" s="1004" t="str">
        <f>IF(OR(AND(Z60=1,AH60=3),AND(Z60=1,AP60=3)),"○","")</f>
        <v/>
      </c>
      <c r="AT60" s="1004"/>
      <c r="AU60" s="1004"/>
      <c r="AV60" s="1004"/>
      <c r="AW60" s="1004" t="str">
        <f>IF(OR(AND(Z60=1,AH60=2),AND(Z60=1,AP60=2)),"○","")</f>
        <v/>
      </c>
      <c r="AX60" s="1004"/>
      <c r="AY60" s="1004"/>
      <c r="AZ60" s="1004"/>
      <c r="BP60" s="251"/>
      <c r="BR60" s="251"/>
      <c r="BS60" s="251"/>
      <c r="BT60" s="251"/>
      <c r="BU60" s="251"/>
      <c r="BV60" s="251"/>
      <c r="BW60" s="251"/>
      <c r="BX60" s="251"/>
      <c r="BY60" s="251"/>
      <c r="BZ60" s="251"/>
      <c r="CA60" s="251"/>
      <c r="CB60" s="251"/>
      <c r="CC60" s="251"/>
      <c r="CD60" s="251"/>
      <c r="CE60" s="251"/>
      <c r="CF60" s="251"/>
      <c r="CH60" s="254"/>
    </row>
    <row r="61" spans="2:88" ht="15.95" customHeight="1">
      <c r="U61" s="1012" t="s">
        <v>2202</v>
      </c>
      <c r="V61" s="1012"/>
      <c r="W61" s="1012"/>
      <c r="X61" s="1012"/>
      <c r="Y61" s="1012"/>
      <c r="Z61" s="532" t="str">
        <f>IF(AND(B9&lt;&gt;"処遇加算なし",F15=4),IF(V36="✓",1,IF(V37="✓",2,"")),"")</f>
        <v/>
      </c>
      <c r="AA61" s="245"/>
      <c r="AB61" s="249"/>
      <c r="AC61" s="1012" t="s">
        <v>2202</v>
      </c>
      <c r="AD61" s="1012"/>
      <c r="AE61" s="1012"/>
      <c r="AF61" s="1012"/>
      <c r="AG61" s="1012"/>
      <c r="AH61" s="170">
        <f>IF(AND(F15&lt;&gt;4,F15&lt;&gt;5),0,IF(AX8="○",1,2))</f>
        <v>2</v>
      </c>
      <c r="AI61" s="253"/>
      <c r="AJ61" s="249"/>
      <c r="AK61" s="1012" t="s">
        <v>2202</v>
      </c>
      <c r="AL61" s="1012"/>
      <c r="AM61" s="1012"/>
      <c r="AN61" s="1012"/>
      <c r="AO61" s="1012"/>
      <c r="AP61" s="170">
        <f>IF(AX8="○",1,2)</f>
        <v>2</v>
      </c>
      <c r="AQ61" s="245"/>
      <c r="AR61" s="245"/>
      <c r="AS61" s="1003" t="str">
        <f>IF(OR(AND(Z61=1,AH61=2),AND(Z61=1,AP61=2)),"○","")</f>
        <v/>
      </c>
      <c r="AT61" s="1003"/>
      <c r="AU61" s="1003"/>
      <c r="AV61" s="1003"/>
      <c r="AW61" s="1011" t="str">
        <f>IF(OR((AD61-AL61)&lt;0,(AD61-AT61)&lt;0),"!","")</f>
        <v/>
      </c>
      <c r="AX61" s="1011"/>
      <c r="AY61" s="1011"/>
      <c r="AZ61" s="1011"/>
      <c r="BP61" s="251"/>
      <c r="BR61" s="251"/>
      <c r="BS61" s="251"/>
      <c r="BT61" s="251"/>
      <c r="BU61" s="251"/>
      <c r="BV61" s="251"/>
      <c r="BW61" s="251"/>
      <c r="BX61" s="251"/>
      <c r="BY61" s="251"/>
      <c r="BZ61" s="251"/>
      <c r="CA61" s="251"/>
      <c r="CB61" s="251"/>
      <c r="CC61" s="251"/>
      <c r="CD61" s="251"/>
      <c r="CE61" s="251"/>
      <c r="CF61" s="251"/>
      <c r="CH61" s="254"/>
    </row>
    <row r="62" spans="2:88" ht="15.95" customHeight="1">
      <c r="U62" s="1012" t="s">
        <v>2203</v>
      </c>
      <c r="V62" s="1012"/>
      <c r="W62" s="1012"/>
      <c r="X62" s="1012"/>
      <c r="Y62" s="1012"/>
      <c r="Z62" s="532" t="str">
        <f>IF(AND(B9&lt;&gt;"処遇加算なし",F15=4),IF(V40="✓",1,IF(V41="✓",2,"")),"")</f>
        <v/>
      </c>
      <c r="AA62" s="245"/>
      <c r="AB62" s="249"/>
      <c r="AC62" s="1012" t="s">
        <v>2203</v>
      </c>
      <c r="AD62" s="1012"/>
      <c r="AE62" s="1012"/>
      <c r="AF62" s="1012"/>
      <c r="AG62" s="1012"/>
      <c r="AH62" s="170">
        <f>IF(AND(F15&lt;&gt;4,F15&lt;&gt;5),0,IF(AY8="○",1,2))</f>
        <v>2</v>
      </c>
      <c r="AI62" s="253"/>
      <c r="AJ62" s="249"/>
      <c r="AK62" s="1012" t="s">
        <v>2203</v>
      </c>
      <c r="AL62" s="1012"/>
      <c r="AM62" s="1012"/>
      <c r="AN62" s="1012"/>
      <c r="AO62" s="1012"/>
      <c r="AP62" s="170">
        <f>IF(AY8="○",1,2)</f>
        <v>2</v>
      </c>
      <c r="AQ62" s="245"/>
      <c r="AR62" s="245"/>
      <c r="AS62" s="1003" t="str">
        <f>IF(OR(AND(Z62=1,AH62=2),AND(Z62=1,AP62=2)),"○","")</f>
        <v/>
      </c>
      <c r="AT62" s="1003"/>
      <c r="AU62" s="1003"/>
      <c r="AV62" s="1003"/>
      <c r="AW62" s="1011" t="str">
        <f>IF(OR((AD62-AL62)&lt;0,(AD62-AT62)&lt;0),"!","")</f>
        <v/>
      </c>
      <c r="AX62" s="1011"/>
      <c r="AY62" s="1011"/>
      <c r="AZ62" s="1011"/>
      <c r="BP62" s="251"/>
      <c r="BR62" s="251"/>
      <c r="BS62" s="251"/>
      <c r="BT62" s="251"/>
      <c r="BU62" s="251"/>
      <c r="BV62" s="251"/>
      <c r="BW62" s="251"/>
      <c r="BX62" s="251"/>
      <c r="BY62" s="251"/>
      <c r="BZ62" s="251"/>
      <c r="CA62" s="251"/>
      <c r="CB62" s="251"/>
      <c r="CC62" s="251"/>
      <c r="CD62" s="251"/>
      <c r="CE62" s="251"/>
      <c r="CF62" s="251"/>
      <c r="CH62" s="254"/>
    </row>
    <row r="63" spans="2:88" ht="15.95" customHeight="1">
      <c r="U63" s="1003" t="s">
        <v>2204</v>
      </c>
      <c r="V63" s="1003"/>
      <c r="W63" s="1003"/>
      <c r="X63" s="1003"/>
      <c r="Y63" s="1003"/>
      <c r="Z63" s="532" t="str">
        <f>IF(AND(B9&lt;&gt;"処遇加算なし",F15=4),IF(V44="✓",1,IF(V45="✓",2,"")),"")</f>
        <v/>
      </c>
      <c r="AA63" s="245"/>
      <c r="AB63" s="249"/>
      <c r="AC63" s="1003" t="s">
        <v>2204</v>
      </c>
      <c r="AD63" s="1003"/>
      <c r="AE63" s="1003"/>
      <c r="AF63" s="1003"/>
      <c r="AG63" s="1003"/>
      <c r="AH63" s="170">
        <f>IF(AND(F15&lt;&gt;4,F15&lt;&gt;5),0,IF(AZ8="○",1,2))</f>
        <v>2</v>
      </c>
      <c r="AI63" s="253"/>
      <c r="AJ63" s="249"/>
      <c r="AK63" s="1003" t="s">
        <v>2204</v>
      </c>
      <c r="AL63" s="1003"/>
      <c r="AM63" s="1003"/>
      <c r="AN63" s="1003"/>
      <c r="AO63" s="1003"/>
      <c r="AP63" s="170">
        <f>IF(AZ8="○",1,2)</f>
        <v>2</v>
      </c>
      <c r="AQ63" s="245"/>
      <c r="AR63" s="245"/>
      <c r="AS63" s="1003" t="str">
        <f>IF(OR(AND(Z63=1,AH63=2),AND(Z63=1,AP63=2)),"○","")</f>
        <v/>
      </c>
      <c r="AT63" s="1003"/>
      <c r="AU63" s="1003"/>
      <c r="AV63" s="1003"/>
      <c r="AW63" s="1011" t="str">
        <f>IF(OR((AD63-AL63)&lt;0,(AD63-AT63)&lt;0),"!","")</f>
        <v/>
      </c>
      <c r="AX63" s="1011"/>
      <c r="AY63" s="1011"/>
      <c r="AZ63" s="1011"/>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79" t="s">
        <v>248</v>
      </c>
      <c r="B2" s="1182" t="s">
        <v>249</v>
      </c>
      <c r="C2" s="1183"/>
      <c r="D2" s="1183"/>
      <c r="E2" s="1184"/>
      <c r="F2" s="1185" t="s">
        <v>250</v>
      </c>
      <c r="G2" s="1186"/>
      <c r="H2" s="1187"/>
      <c r="I2" s="1179" t="s">
        <v>251</v>
      </c>
      <c r="J2" s="1188"/>
      <c r="K2" s="1190" t="s">
        <v>252</v>
      </c>
      <c r="L2" s="1191"/>
      <c r="M2" s="1191"/>
      <c r="N2" s="1191"/>
      <c r="O2" s="1191"/>
      <c r="P2" s="1191"/>
      <c r="Q2" s="1191"/>
      <c r="R2" s="1191"/>
      <c r="S2" s="1191"/>
      <c r="T2" s="1191"/>
      <c r="U2" s="1191"/>
      <c r="V2" s="1191"/>
      <c r="W2" s="1191"/>
      <c r="X2" s="1191"/>
      <c r="Y2" s="1191"/>
      <c r="Z2" s="1191"/>
      <c r="AA2" s="1191"/>
      <c r="AB2" s="1192"/>
      <c r="AC2" s="1176" t="s">
        <v>253</v>
      </c>
      <c r="AD2" s="7"/>
      <c r="AE2" s="1179" t="s">
        <v>248</v>
      </c>
      <c r="AF2" s="1179" t="s">
        <v>2263</v>
      </c>
      <c r="AG2" s="1199"/>
      <c r="AH2" s="1188"/>
      <c r="AJ2" s="9" t="s">
        <v>255</v>
      </c>
      <c r="AK2" s="10" t="s">
        <v>255</v>
      </c>
      <c r="AM2" s="11" t="s">
        <v>199</v>
      </c>
      <c r="AO2" s="11" t="s">
        <v>16</v>
      </c>
      <c r="AQ2" s="12" t="s">
        <v>256</v>
      </c>
      <c r="AS2" s="1204" t="s">
        <v>2141</v>
      </c>
      <c r="AT2" s="1207" t="s">
        <v>254</v>
      </c>
    </row>
    <row r="3" spans="1:46" ht="51.75" customHeight="1" thickBot="1">
      <c r="A3" s="1180"/>
      <c r="B3" s="1193" t="s">
        <v>258</v>
      </c>
      <c r="C3" s="1194"/>
      <c r="D3" s="1194"/>
      <c r="E3" s="1195"/>
      <c r="F3" s="1193" t="s">
        <v>259</v>
      </c>
      <c r="G3" s="1194"/>
      <c r="H3" s="1195"/>
      <c r="I3" s="1181"/>
      <c r="J3" s="1189"/>
      <c r="K3" s="1196" t="s">
        <v>260</v>
      </c>
      <c r="L3" s="1197"/>
      <c r="M3" s="1197"/>
      <c r="N3" s="1197"/>
      <c r="O3" s="1197"/>
      <c r="P3" s="1197"/>
      <c r="Q3" s="1197"/>
      <c r="R3" s="1197"/>
      <c r="S3" s="1197"/>
      <c r="T3" s="1197"/>
      <c r="U3" s="1197"/>
      <c r="V3" s="1197"/>
      <c r="W3" s="1197"/>
      <c r="X3" s="1197"/>
      <c r="Y3" s="1197"/>
      <c r="Z3" s="1197"/>
      <c r="AA3" s="1197"/>
      <c r="AB3" s="1198"/>
      <c r="AC3" s="1177"/>
      <c r="AD3" s="7"/>
      <c r="AE3" s="1180"/>
      <c r="AF3" s="1180"/>
      <c r="AG3" s="1200"/>
      <c r="AH3" s="1201"/>
      <c r="AJ3" s="13" t="s">
        <v>261</v>
      </c>
      <c r="AK3" s="14" t="s">
        <v>261</v>
      </c>
      <c r="AM3" s="15"/>
      <c r="AO3" s="15"/>
      <c r="AQ3" s="16" t="s">
        <v>18</v>
      </c>
      <c r="AS3" s="1205"/>
      <c r="AT3" s="1208"/>
    </row>
    <row r="4" spans="1:46" ht="41.25" customHeight="1" thickBot="1">
      <c r="A4" s="1181"/>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78"/>
      <c r="AD4" s="7"/>
      <c r="AE4" s="1181"/>
      <c r="AF4" s="1180"/>
      <c r="AG4" s="1200"/>
      <c r="AH4" s="1201"/>
      <c r="AJ4" s="13" t="s">
        <v>272</v>
      </c>
      <c r="AK4" s="14" t="s">
        <v>272</v>
      </c>
      <c r="AQ4" s="16" t="s">
        <v>268</v>
      </c>
      <c r="AS4" s="1206"/>
      <c r="AT4" s="1209"/>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2" t="s">
        <v>2273</v>
      </c>
      <c r="AF29" s="1202"/>
      <c r="AG29" s="1202"/>
      <c r="AH29" s="1202"/>
    </row>
    <row r="30" spans="1:46" ht="18.75" customHeight="1">
      <c r="K30" s="7"/>
      <c r="L30" s="7"/>
      <c r="M30" s="7"/>
      <c r="N30" s="7"/>
      <c r="O30" s="7"/>
      <c r="P30" s="7"/>
      <c r="Q30" s="7"/>
      <c r="R30" s="7"/>
      <c r="S30" s="7"/>
      <c r="T30" s="7"/>
      <c r="U30" s="7"/>
      <c r="V30" s="7"/>
      <c r="W30" s="7"/>
      <c r="X30" s="7"/>
      <c r="Y30" s="7"/>
      <c r="Z30" s="7"/>
      <c r="AA30" s="7"/>
      <c r="AB30" s="7"/>
      <c r="AC30" s="7"/>
      <c r="AD30" s="7"/>
      <c r="AE30" s="1203" t="s">
        <v>2274</v>
      </c>
      <c r="AF30" s="1203"/>
      <c r="AG30" s="1203"/>
      <c r="AH30" s="1203"/>
    </row>
    <row r="31" spans="1:46">
      <c r="K31" s="7"/>
      <c r="L31" s="7"/>
      <c r="M31" s="7"/>
      <c r="N31" s="7"/>
      <c r="O31" s="7"/>
      <c r="P31" s="7"/>
      <c r="Q31" s="7"/>
      <c r="R31" s="7"/>
      <c r="S31" s="7"/>
      <c r="T31" s="7"/>
      <c r="U31" s="7"/>
      <c r="V31" s="7"/>
      <c r="W31" s="7"/>
      <c r="X31" s="7"/>
      <c r="Y31" s="7"/>
      <c r="Z31" s="7"/>
      <c r="AA31" s="7"/>
      <c r="AB31" s="7"/>
      <c r="AC31" s="7"/>
      <c r="AD31" s="7"/>
      <c r="AE31" s="1203"/>
      <c r="AF31" s="1203"/>
      <c r="AG31" s="1203"/>
      <c r="AH31" s="1203"/>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1" t="s">
        <v>249</v>
      </c>
      <c r="C3" s="1210" t="s">
        <v>250</v>
      </c>
      <c r="D3" s="1210" t="s">
        <v>251</v>
      </c>
      <c r="E3" s="1210" t="s">
        <v>257</v>
      </c>
      <c r="F3" s="1212" t="s">
        <v>2210</v>
      </c>
      <c r="G3" s="1210" t="s">
        <v>2255</v>
      </c>
      <c r="H3" s="1210"/>
      <c r="I3" s="1210" t="s">
        <v>2256</v>
      </c>
      <c r="J3" s="1210"/>
      <c r="K3" s="1210" t="s">
        <v>2257</v>
      </c>
      <c r="L3" s="1210"/>
      <c r="M3" s="1215" t="s">
        <v>2180</v>
      </c>
      <c r="N3" s="1215" t="s">
        <v>2181</v>
      </c>
      <c r="O3" s="1215" t="s">
        <v>2182</v>
      </c>
      <c r="P3" s="1215" t="s">
        <v>2183</v>
      </c>
      <c r="Q3" s="1215" t="s">
        <v>2184</v>
      </c>
      <c r="R3" s="1215" t="s">
        <v>2185</v>
      </c>
      <c r="S3" s="1215" t="s">
        <v>2186</v>
      </c>
    </row>
    <row r="4" spans="2:19">
      <c r="B4" s="1211"/>
      <c r="C4" s="1210"/>
      <c r="D4" s="1210"/>
      <c r="E4" s="1210"/>
      <c r="F4" s="1213"/>
      <c r="G4" s="1210"/>
      <c r="H4" s="1210"/>
      <c r="I4" s="1210"/>
      <c r="J4" s="1210"/>
      <c r="K4" s="1210"/>
      <c r="L4" s="1210"/>
      <c r="M4" s="1215"/>
      <c r="N4" s="1215"/>
      <c r="O4" s="1215"/>
      <c r="P4" s="1215"/>
      <c r="Q4" s="1215"/>
      <c r="R4" s="1215"/>
      <c r="S4" s="1215"/>
    </row>
    <row r="5" spans="2:19">
      <c r="B5" s="1211"/>
      <c r="C5" s="1210"/>
      <c r="D5" s="1210"/>
      <c r="E5" s="1210"/>
      <c r="F5" s="1214"/>
      <c r="G5" s="1210"/>
      <c r="H5" s="1210"/>
      <c r="I5" s="1210"/>
      <c r="J5" s="1210"/>
      <c r="K5" s="1210"/>
      <c r="L5" s="1210"/>
      <c r="M5" s="1215"/>
      <c r="N5" s="1215"/>
      <c r="O5" s="1215"/>
      <c r="P5" s="1215"/>
      <c r="Q5" s="1215"/>
      <c r="R5" s="1215"/>
      <c r="S5" s="1215"/>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election activeCell="AI1" sqref="AI1:AP1"/>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6" t="s">
        <v>2285</v>
      </c>
      <c r="O1" s="1056"/>
      <c r="P1" s="1056"/>
      <c r="Q1" s="1056"/>
      <c r="R1" s="1056"/>
      <c r="S1" s="1056"/>
      <c r="T1" s="1056"/>
      <c r="U1" s="1056"/>
      <c r="V1" s="1056"/>
      <c r="W1" s="1056"/>
      <c r="X1" s="1056"/>
      <c r="Y1" s="1056"/>
      <c r="Z1" s="1056"/>
      <c r="AA1" s="1056"/>
      <c r="AB1" s="1056"/>
      <c r="AC1" s="1056"/>
      <c r="AD1" s="1056"/>
      <c r="AE1" s="1056"/>
      <c r="AF1" s="1170" t="s">
        <v>25</v>
      </c>
      <c r="AG1" s="1170"/>
      <c r="AH1" s="1170"/>
      <c r="AI1" s="1171" t="str">
        <f>IF(G5="","",G5)</f>
        <v/>
      </c>
      <c r="AJ1" s="1171"/>
      <c r="AK1" s="1171"/>
      <c r="AL1" s="1171"/>
      <c r="AM1" s="1171"/>
      <c r="AN1" s="1171"/>
      <c r="AO1" s="1171"/>
      <c r="AP1" s="1171"/>
      <c r="AS1" s="999" t="str">
        <f>B9&amp;G9&amp;L9</f>
        <v/>
      </c>
      <c r="AT1" s="1000"/>
      <c r="AU1" s="1000"/>
      <c r="AV1" s="1000"/>
      <c r="AW1" s="1000"/>
      <c r="AX1" s="1000"/>
      <c r="AY1" s="1000"/>
      <c r="AZ1" s="1000"/>
      <c r="BA1" s="1000"/>
      <c r="BB1" s="1000"/>
      <c r="BC1" s="1000"/>
      <c r="BD1" s="1000"/>
      <c r="BE1" s="1001"/>
      <c r="BF1" s="998" t="str">
        <f>IFERROR(VLOOKUP(Y5,【参考】数式用!$AJ$2:$AK$24,2,FALSE),"")</f>
        <v/>
      </c>
      <c r="BG1" s="998"/>
      <c r="BH1" s="998"/>
      <c r="BI1" s="998"/>
      <c r="BJ1" s="998"/>
      <c r="BK1" s="998"/>
      <c r="BL1" s="998"/>
      <c r="BM1" s="998"/>
      <c r="BN1" s="998"/>
      <c r="BO1" s="998"/>
      <c r="BP1" s="998"/>
      <c r="CE1" s="174" t="s">
        <v>2374</v>
      </c>
    </row>
    <row r="2" spans="1:88" s="175" customFormat="1" ht="19.5" customHeight="1" thickBot="1">
      <c r="C2" s="173"/>
      <c r="D2" s="173"/>
      <c r="E2" s="173"/>
      <c r="F2" s="173"/>
      <c r="G2" s="173"/>
      <c r="H2" s="173"/>
      <c r="I2" s="173"/>
      <c r="J2" s="173"/>
      <c r="K2" s="173"/>
      <c r="L2" s="173"/>
      <c r="M2" s="173"/>
      <c r="N2" s="1056"/>
      <c r="O2" s="1056"/>
      <c r="P2" s="1056"/>
      <c r="Q2" s="1056"/>
      <c r="R2" s="1056"/>
      <c r="S2" s="1056"/>
      <c r="T2" s="1056"/>
      <c r="U2" s="1056"/>
      <c r="V2" s="1056"/>
      <c r="W2" s="1056"/>
      <c r="X2" s="1056"/>
      <c r="Y2" s="1056"/>
      <c r="Z2" s="1056"/>
      <c r="AA2" s="1056"/>
      <c r="AB2" s="1056"/>
      <c r="AC2" s="1056"/>
      <c r="AD2" s="1056"/>
      <c r="AE2" s="1056"/>
      <c r="AF2" s="173"/>
      <c r="AG2" s="173"/>
      <c r="AH2" s="173"/>
      <c r="AI2" s="173"/>
      <c r="AJ2" s="173"/>
      <c r="AK2" s="173"/>
      <c r="AL2" s="173"/>
      <c r="AM2" s="173"/>
      <c r="AN2" s="173"/>
      <c r="AO2" s="173"/>
      <c r="AP2" s="173"/>
      <c r="AQ2" s="176"/>
      <c r="AR2" s="176"/>
      <c r="CE2" s="986" t="s">
        <v>2377</v>
      </c>
      <c r="CF2" s="986"/>
      <c r="CG2" s="986"/>
      <c r="CH2" s="986"/>
      <c r="CI2" s="1172" t="str">
        <f>IF(AI1&lt;&gt;"",1,"")</f>
        <v/>
      </c>
      <c r="CJ2" s="117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6" t="s">
        <v>2371</v>
      </c>
      <c r="CF3" s="986"/>
      <c r="CG3" s="986"/>
      <c r="CH3" s="986"/>
      <c r="CI3" s="1174" t="str">
        <f>IF(AND(L9="ベア加算",Q49="ベア加算"),1,"")</f>
        <v/>
      </c>
      <c r="CJ3" s="1175"/>
    </row>
    <row r="4" spans="1:88" ht="25.5" customHeight="1">
      <c r="B4" s="1068" t="s">
        <v>2287</v>
      </c>
      <c r="C4" s="1068"/>
      <c r="D4" s="1068"/>
      <c r="E4" s="1068"/>
      <c r="F4" s="1068"/>
      <c r="G4" s="1068" t="s">
        <v>0</v>
      </c>
      <c r="H4" s="1068"/>
      <c r="I4" s="1068"/>
      <c r="J4" s="1067" t="s">
        <v>1</v>
      </c>
      <c r="K4" s="1067"/>
      <c r="L4" s="1067"/>
      <c r="M4" s="1067"/>
      <c r="N4" s="1067"/>
      <c r="O4" s="1067"/>
      <c r="P4" s="1069" t="s">
        <v>2157</v>
      </c>
      <c r="Q4" s="1070"/>
      <c r="R4" s="1070"/>
      <c r="S4" s="1071" t="s">
        <v>2</v>
      </c>
      <c r="T4" s="1072"/>
      <c r="U4" s="1072"/>
      <c r="V4" s="1072"/>
      <c r="W4" s="1072"/>
      <c r="X4" s="1072"/>
      <c r="Y4" s="1067" t="s">
        <v>3</v>
      </c>
      <c r="Z4" s="1067"/>
      <c r="AA4" s="1067"/>
      <c r="AB4" s="1067"/>
      <c r="AC4" s="1067"/>
      <c r="AD4" s="1067"/>
      <c r="AE4" s="1067" t="s">
        <v>2154</v>
      </c>
      <c r="AF4" s="1067"/>
      <c r="AG4" s="1067"/>
      <c r="AH4" s="1067"/>
      <c r="AI4" s="1067" t="s">
        <v>2155</v>
      </c>
      <c r="AJ4" s="1067"/>
      <c r="AK4" s="1067"/>
      <c r="AL4" s="1067"/>
      <c r="AM4" s="1067" t="s">
        <v>2153</v>
      </c>
      <c r="AN4" s="1067"/>
      <c r="AO4" s="1067"/>
      <c r="AP4" s="1067"/>
      <c r="AS4" s="183"/>
      <c r="AT4" s="1007" t="s">
        <v>2248</v>
      </c>
      <c r="AU4" s="1007" t="s">
        <v>2199</v>
      </c>
      <c r="AV4" s="1007" t="s">
        <v>2200</v>
      </c>
      <c r="AW4" s="1007" t="s">
        <v>2201</v>
      </c>
      <c r="AX4" s="1007" t="s">
        <v>2202</v>
      </c>
      <c r="AY4" s="1007" t="s">
        <v>2203</v>
      </c>
      <c r="AZ4" s="1007" t="s">
        <v>2247</v>
      </c>
      <c r="BA4" s="184"/>
      <c r="CE4" s="986" t="s">
        <v>2376</v>
      </c>
      <c r="CF4" s="986"/>
      <c r="CG4" s="986"/>
      <c r="CH4" s="986"/>
      <c r="CI4" s="977" t="str">
        <f>IF(OR(OR(G49="処遇加算Ⅰ",G49="処遇加算Ⅱ"),OR(AS48="処遇加算Ⅰ",AS48="処遇加算Ⅱ")),1,"")</f>
        <v/>
      </c>
      <c r="CJ4" s="978"/>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216"/>
      <c r="T5" s="1217"/>
      <c r="U5" s="1217"/>
      <c r="V5" s="1217"/>
      <c r="W5" s="1217"/>
      <c r="X5" s="1218"/>
      <c r="Y5" s="1219"/>
      <c r="Z5" s="1219"/>
      <c r="AA5" s="1219"/>
      <c r="AB5" s="1219"/>
      <c r="AC5" s="1219"/>
      <c r="AD5" s="1219"/>
      <c r="AE5" s="1035"/>
      <c r="AF5" s="1036"/>
      <c r="AG5" s="1036"/>
      <c r="AH5" s="1037"/>
      <c r="AI5" s="1035"/>
      <c r="AJ5" s="1036"/>
      <c r="AK5" s="1036"/>
      <c r="AL5" s="1037"/>
      <c r="AM5" s="1038">
        <f>AE5-AI5</f>
        <v>0</v>
      </c>
      <c r="AN5" s="1039"/>
      <c r="AO5" s="1039"/>
      <c r="AP5" s="1040"/>
      <c r="AS5" s="183"/>
      <c r="AT5" s="1007"/>
      <c r="AU5" s="1007"/>
      <c r="AV5" s="1007"/>
      <c r="AW5" s="1007"/>
      <c r="AX5" s="1007"/>
      <c r="AY5" s="1007"/>
      <c r="AZ5" s="1007"/>
      <c r="BA5" s="184"/>
      <c r="CE5" s="986" t="s">
        <v>2370</v>
      </c>
      <c r="CF5" s="986"/>
      <c r="CG5" s="986"/>
      <c r="CH5" s="986"/>
      <c r="CI5" s="977" t="str">
        <f>IF(OR(G49="処遇加算Ⅰ",AS48="処遇加算Ⅰ"),1,"")</f>
        <v/>
      </c>
      <c r="CJ5" s="978"/>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7"/>
      <c r="AU6" s="1007"/>
      <c r="AV6" s="1007"/>
      <c r="AW6" s="1007"/>
      <c r="AX6" s="1007"/>
      <c r="AY6" s="1007"/>
      <c r="AZ6" s="1007"/>
      <c r="BA6" s="184"/>
      <c r="CE6" s="986" t="s">
        <v>2373</v>
      </c>
      <c r="CF6" s="986"/>
      <c r="CG6" s="986"/>
      <c r="CH6" s="986"/>
      <c r="CI6" s="97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8"/>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7"/>
      <c r="AU7" s="1007"/>
      <c r="AV7" s="1007"/>
      <c r="AW7" s="1007"/>
      <c r="AX7" s="1007"/>
      <c r="AY7" s="1007"/>
      <c r="AZ7" s="1007"/>
      <c r="BA7" s="184"/>
      <c r="CE7" s="1163" t="s">
        <v>2372</v>
      </c>
      <c r="CF7" s="1163"/>
      <c r="CG7" s="1163"/>
      <c r="CH7" s="1163"/>
      <c r="CI7" s="977" t="str">
        <f>IF(AND(AH62=1,AD41=""),1,"")</f>
        <v/>
      </c>
      <c r="CJ7" s="978"/>
    </row>
    <row r="8" spans="1:88" ht="17.25" customHeight="1" thickBot="1">
      <c r="B8" s="1088" t="s">
        <v>2322</v>
      </c>
      <c r="C8" s="1089"/>
      <c r="D8" s="1089"/>
      <c r="E8" s="1089"/>
      <c r="F8" s="1089"/>
      <c r="G8" s="1089"/>
      <c r="H8" s="1089"/>
      <c r="I8" s="1089"/>
      <c r="J8" s="1089"/>
      <c r="K8" s="1089"/>
      <c r="L8" s="1089"/>
      <c r="M8" s="1089"/>
      <c r="N8" s="1089"/>
      <c r="O8" s="1089"/>
      <c r="P8" s="1089"/>
      <c r="Q8" s="1089"/>
      <c r="R8" s="1089"/>
      <c r="S8" s="1090"/>
      <c r="T8" s="996" t="s">
        <v>12</v>
      </c>
      <c r="U8" s="997"/>
      <c r="V8" s="1050" t="str">
        <f>IFERROR(IF(VLOOKUP(AS1,【参考】数式用2!E6:L23,3,FALSE)="","",VLOOKUP(AS1,【参考】数式用2!E6:L23,3,FALSE)),"")</f>
        <v/>
      </c>
      <c r="W8" s="1051"/>
      <c r="X8" s="1051"/>
      <c r="Y8" s="1051"/>
      <c r="Z8" s="1052"/>
      <c r="AA8" s="1031" t="str">
        <f>IFERROR(VLOOKUP(AS1,【参考】数式用2!E6:L23,4,FALSE),"")</f>
        <v/>
      </c>
      <c r="AB8" s="1031"/>
      <c r="AC8" s="1031"/>
      <c r="AD8" s="1031"/>
      <c r="AE8" s="1031"/>
      <c r="AF8" s="1031"/>
      <c r="AG8" s="1031"/>
      <c r="AH8" s="1031"/>
      <c r="AI8" s="1031"/>
      <c r="AJ8" s="1031"/>
      <c r="AK8" s="1031"/>
      <c r="AL8" s="1031"/>
      <c r="AM8" s="1031"/>
      <c r="AN8" s="1031"/>
      <c r="AO8" s="1031"/>
      <c r="AP8" s="1032"/>
      <c r="AS8" s="183"/>
      <c r="AT8" s="1157" t="str">
        <f>IF(L9="ベア加算","",IF(OR(V8="新加算Ⅰ",V8="新加算Ⅱ",V8="新加算Ⅲ",V8="新加算Ⅳ"),"○",""))</f>
        <v/>
      </c>
      <c r="AU8" s="115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5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57" t="str">
        <f>IF(OR(V8="新加算Ⅰ",V8="新加算Ⅱ",V8="新加算Ⅲ",V8="新加算Ⅴ(１)",V8="新加算Ⅴ(３)",V8="新加算Ⅴ(８)"),"○","")</f>
        <v/>
      </c>
      <c r="AX8" s="1157" t="str">
        <f>IF(OR(V8="新加算Ⅰ",V8="新加算Ⅱ",V8="新加算Ⅴ(１)",V8="新加算Ⅴ(２)",V8="新加算Ⅴ(３)",V8="新加算Ⅴ(４)",V8="新加算Ⅴ(５)",V8="新加算Ⅴ(６)",V8="新加算Ⅴ(７)",V8="新加算Ⅴ(９)",V8="新加算Ⅴ(10)",V8="新加算Ⅴ(12)"),"○","")</f>
        <v/>
      </c>
      <c r="AY8" s="1157" t="str">
        <f>IF(OR(V8="新加算Ⅰ",V8="新加算Ⅴ(１)",V8="新加算Ⅴ(２)",V8="新加算Ⅴ(５)",V8="新加算Ⅴ(７)",V8="新加算Ⅴ(10)"),"○","")</f>
        <v/>
      </c>
      <c r="AZ8" s="1157" t="str">
        <f>IF(OR(V8="新加算Ⅰ",V8="新加算Ⅱ",V8="新加算Ⅴ(１)",V8="新加算Ⅴ(２)",V8="新加算Ⅴ(３)",V8="新加算Ⅴ(４)",V8="新加算Ⅴ(５)",V8="新加算Ⅴ(６)",V8="新加算Ⅴ(７)",V8="新加算Ⅴ(９)",V8="新加算Ⅴ(10)",V8="新加算Ⅴ(12)"),"○","")</f>
        <v/>
      </c>
      <c r="BA8" s="184"/>
      <c r="CE8" s="1163" t="s">
        <v>2372</v>
      </c>
      <c r="CF8" s="1163"/>
      <c r="CG8" s="1163"/>
      <c r="CH8" s="1163"/>
      <c r="CI8" s="977" t="str">
        <f>IF(AND(AP62=1,AL41=""),1,"")</f>
        <v/>
      </c>
      <c r="CJ8" s="978"/>
    </row>
    <row r="9" spans="1:88" ht="26.25" customHeight="1">
      <c r="B9" s="1091"/>
      <c r="C9" s="1092"/>
      <c r="D9" s="1092"/>
      <c r="E9" s="1092"/>
      <c r="F9" s="1093"/>
      <c r="G9" s="1094"/>
      <c r="H9" s="1095"/>
      <c r="I9" s="1095"/>
      <c r="J9" s="1095"/>
      <c r="K9" s="1096"/>
      <c r="L9" s="1097"/>
      <c r="M9" s="1098"/>
      <c r="N9" s="1098"/>
      <c r="O9" s="1098"/>
      <c r="P9" s="1099"/>
      <c r="Q9" s="1086" t="s">
        <v>2195</v>
      </c>
      <c r="R9" s="1087"/>
      <c r="S9" s="1087"/>
      <c r="T9" s="996"/>
      <c r="U9" s="997"/>
      <c r="V9" s="1053" t="str">
        <f>IFERROR(VLOOKUP(Y5,【参考】数式用!$A$5:$AB$27,MATCH(V8,【参考】数式用!$B$4:$AB$4,0)+1,FALSE),"")</f>
        <v/>
      </c>
      <c r="W9" s="1054"/>
      <c r="X9" s="1054"/>
      <c r="Y9" s="1054"/>
      <c r="Z9" s="1055"/>
      <c r="AA9" s="1033"/>
      <c r="AB9" s="1033"/>
      <c r="AC9" s="1033"/>
      <c r="AD9" s="1033"/>
      <c r="AE9" s="1033"/>
      <c r="AF9" s="1033"/>
      <c r="AG9" s="1033"/>
      <c r="AH9" s="1033"/>
      <c r="AI9" s="1033"/>
      <c r="AJ9" s="1033"/>
      <c r="AK9" s="1033"/>
      <c r="AL9" s="1033"/>
      <c r="AM9" s="1033"/>
      <c r="AN9" s="1033"/>
      <c r="AO9" s="1033"/>
      <c r="AP9" s="1034"/>
      <c r="AS9" s="183"/>
      <c r="AT9" s="1158"/>
      <c r="AU9" s="1158"/>
      <c r="AV9" s="1158"/>
      <c r="AW9" s="1158"/>
      <c r="AX9" s="1158"/>
      <c r="AY9" s="1158"/>
      <c r="AZ9" s="1158"/>
      <c r="BA9" s="184"/>
      <c r="CE9" s="986" t="s">
        <v>2372</v>
      </c>
      <c r="CF9" s="986"/>
      <c r="CG9" s="986"/>
      <c r="CH9" s="986"/>
      <c r="CI9" s="977" t="str">
        <f>IF(OR(AH62=1,AP62=1),1,"")</f>
        <v/>
      </c>
      <c r="CJ9" s="978"/>
    </row>
    <row r="10" spans="1:88" ht="11.25" customHeight="1">
      <c r="B10" s="1100" t="str">
        <f>IFERROR(VLOOKUP(Y5,【参考】数式用!$A$5:$J$27,MATCH(B9,【参考】数式用!$B$4:$J$4,0)+1,0),"")</f>
        <v/>
      </c>
      <c r="C10" s="1101"/>
      <c r="D10" s="1101"/>
      <c r="E10" s="1101"/>
      <c r="F10" s="1102"/>
      <c r="G10" s="1100" t="str">
        <f>IFERROR(VLOOKUP(Y5,【参考】数式用!$A$5:$J$27,MATCH(G9,【参考】数式用!$B$4:$J$4,0)+1,0),"")</f>
        <v/>
      </c>
      <c r="H10" s="1101"/>
      <c r="I10" s="1101"/>
      <c r="J10" s="1101"/>
      <c r="K10" s="1102"/>
      <c r="L10" s="1100" t="str">
        <f>IFERROR(VLOOKUP(Y5,【参考】数式用!$A$5:$J$27,MATCH(L9,【参考】数式用!$B$4:$J$4,0)+1,0),"")</f>
        <v/>
      </c>
      <c r="M10" s="1101"/>
      <c r="N10" s="1101"/>
      <c r="O10" s="1101"/>
      <c r="P10" s="1102"/>
      <c r="Q10" s="1106">
        <f>SUM(B10,G10,L10)</f>
        <v>0</v>
      </c>
      <c r="R10" s="1107"/>
      <c r="S10" s="110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6" t="s">
        <v>2375</v>
      </c>
      <c r="CF10" s="986"/>
      <c r="CG10" s="986"/>
      <c r="CH10" s="986"/>
      <c r="CI10" s="977">
        <f>IF(OR(AH63=1,AP63=1),1,0)</f>
        <v>0</v>
      </c>
      <c r="CJ10" s="978"/>
    </row>
    <row r="11" spans="1:88" s="194" customFormat="1" ht="20.25" customHeight="1" thickBot="1">
      <c r="B11" s="1103"/>
      <c r="C11" s="1104"/>
      <c r="D11" s="1104"/>
      <c r="E11" s="1104"/>
      <c r="F11" s="1105"/>
      <c r="G11" s="1103"/>
      <c r="H11" s="1104"/>
      <c r="I11" s="1104"/>
      <c r="J11" s="1104"/>
      <c r="K11" s="1105"/>
      <c r="L11" s="1103"/>
      <c r="M11" s="1104"/>
      <c r="N11" s="1104"/>
      <c r="O11" s="1104"/>
      <c r="P11" s="1105"/>
      <c r="Q11" s="1106"/>
      <c r="R11" s="1107"/>
      <c r="S11" s="1107"/>
      <c r="T11" s="1048"/>
      <c r="U11" s="997"/>
      <c r="V11" s="1059" t="str">
        <f>IFERROR(IF(VLOOKUP(AS1,【参考】数式用2!E6:L23,5,FALSE)="","",VLOOKUP(AS1,【参考】数式用2!E6:L23,5,FALSE)),"")</f>
        <v/>
      </c>
      <c r="W11" s="1059"/>
      <c r="X11" s="1059"/>
      <c r="Y11" s="1059"/>
      <c r="Z11" s="1059"/>
      <c r="AA11" s="1031" t="str">
        <f>IFERROR(VLOOKUP(AS1,【参考】数式用2!E6:L23,6,FALSE),"")</f>
        <v/>
      </c>
      <c r="AB11" s="1031"/>
      <c r="AC11" s="1031"/>
      <c r="AD11" s="1031"/>
      <c r="AE11" s="1031"/>
      <c r="AF11" s="1031"/>
      <c r="AG11" s="1031"/>
      <c r="AH11" s="1031"/>
      <c r="AI11" s="1031"/>
      <c r="AJ11" s="1031"/>
      <c r="AK11" s="1031"/>
      <c r="AL11" s="1031"/>
      <c r="AM11" s="1031"/>
      <c r="AN11" s="1031"/>
      <c r="AO11" s="1031"/>
      <c r="AP11" s="1032"/>
      <c r="AS11" s="199"/>
      <c r="AT11" s="1157" t="str">
        <f>IF(L9="ベア加算","",IF(OR(V11="新加算Ⅰ",V11="新加算Ⅱ",V11="新加算Ⅲ",V11="新加算Ⅳ"),"○",""))</f>
        <v/>
      </c>
      <c r="AU11" s="115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5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57" t="str">
        <f>IF(OR(V11="新加算Ⅰ",V11="新加算Ⅱ",V11="新加算Ⅲ",V11="新加算Ⅴ(１)",V11="新加算Ⅴ(３)",V11="新加算Ⅴ(８)"),"○","")</f>
        <v/>
      </c>
      <c r="AX11" s="1157" t="str">
        <f>IF(OR(V11="新加算Ⅰ",V11="新加算Ⅱ",V11="新加算Ⅴ(１)",V11="新加算Ⅴ(２)",V11="新加算Ⅴ(３)",V11="新加算Ⅴ(４)",V11="新加算Ⅴ(５)",V11="新加算Ⅴ(６)",V11="新加算Ⅴ(７)",V11="新加算Ⅴ(９)",V11="新加算Ⅴ(10)",V11="新加算Ⅴ(12)"),"○","")</f>
        <v/>
      </c>
      <c r="AY11" s="1157" t="str">
        <f>IF(OR(V11="新加算Ⅰ",V11="新加算Ⅴ(１)",V11="新加算Ⅴ(２)",V11="新加算Ⅴ(５)",V11="新加算Ⅴ(７)",V11="新加算Ⅴ(10)"),"○","")</f>
        <v/>
      </c>
      <c r="AZ11" s="1157"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48"/>
      <c r="U12" s="997"/>
      <c r="V12" s="1058" t="str">
        <f>IFERROR(VLOOKUP(Y5,【参考】数式用!$A$5:$AB$27,MATCH(V11,【参考】数式用!$B$4:$AB$4,0)+1,FALSE),"")</f>
        <v/>
      </c>
      <c r="W12" s="1058"/>
      <c r="X12" s="1058"/>
      <c r="Y12" s="1058"/>
      <c r="Z12" s="1058"/>
      <c r="AA12" s="1033"/>
      <c r="AB12" s="1033"/>
      <c r="AC12" s="1033"/>
      <c r="AD12" s="1033"/>
      <c r="AE12" s="1033"/>
      <c r="AF12" s="1033"/>
      <c r="AG12" s="1033"/>
      <c r="AH12" s="1033"/>
      <c r="AI12" s="1033"/>
      <c r="AJ12" s="1033"/>
      <c r="AK12" s="1033"/>
      <c r="AL12" s="1033"/>
      <c r="AM12" s="1033"/>
      <c r="AN12" s="1033"/>
      <c r="AO12" s="1033"/>
      <c r="AP12" s="1034"/>
      <c r="AS12" s="183"/>
      <c r="AT12" s="1158"/>
      <c r="AU12" s="1158"/>
      <c r="AV12" s="1158"/>
      <c r="AW12" s="1158"/>
      <c r="AX12" s="1158"/>
      <c r="AY12" s="1158"/>
      <c r="AZ12" s="1158"/>
      <c r="BA12" s="184"/>
    </row>
    <row r="13" spans="1:88" ht="12" customHeight="1">
      <c r="A13" s="178"/>
      <c r="B13" s="1117" t="s">
        <v>2282</v>
      </c>
      <c r="C13" s="1118"/>
      <c r="D13" s="1118"/>
      <c r="E13" s="1118"/>
      <c r="F13" s="1118"/>
      <c r="G13" s="1118"/>
      <c r="H13" s="1118"/>
      <c r="I13" s="1118"/>
      <c r="J13" s="1118"/>
      <c r="K13" s="1118"/>
      <c r="L13" s="1118"/>
      <c r="M13" s="1118"/>
      <c r="N13" s="1118"/>
      <c r="O13" s="1118"/>
      <c r="P13" s="1118"/>
      <c r="Q13" s="1118"/>
      <c r="R13" s="1118"/>
      <c r="S13" s="1119"/>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0"/>
      <c r="C14" s="1121"/>
      <c r="D14" s="1121"/>
      <c r="E14" s="1121"/>
      <c r="F14" s="1121"/>
      <c r="G14" s="1121"/>
      <c r="H14" s="1121"/>
      <c r="I14" s="1121"/>
      <c r="J14" s="1121"/>
      <c r="K14" s="1121"/>
      <c r="L14" s="1121"/>
      <c r="M14" s="1121"/>
      <c r="N14" s="1121"/>
      <c r="O14" s="1121"/>
      <c r="P14" s="1121"/>
      <c r="Q14" s="1121"/>
      <c r="R14" s="1121"/>
      <c r="S14" s="1122"/>
      <c r="U14" s="202"/>
      <c r="V14" s="1059" t="str">
        <f>IFERROR(IF(VLOOKUP(AS1,【参考】数式用2!E6:L23,7,FALSE)="","",VLOOKUP(AS1,【参考】数式用2!E6:L23,7,FALSE)),"")</f>
        <v/>
      </c>
      <c r="W14" s="1059"/>
      <c r="X14" s="1059"/>
      <c r="Y14" s="1059"/>
      <c r="Z14" s="1059"/>
      <c r="AA14" s="1041" t="str">
        <f>IFERROR(VLOOKUP(AS1,【参考】数式用2!E6:L23,8,FALSE),"")</f>
        <v/>
      </c>
      <c r="AB14" s="1031"/>
      <c r="AC14" s="1031"/>
      <c r="AD14" s="1031"/>
      <c r="AE14" s="1031"/>
      <c r="AF14" s="1031"/>
      <c r="AG14" s="1031"/>
      <c r="AH14" s="1031"/>
      <c r="AI14" s="1031"/>
      <c r="AJ14" s="1031"/>
      <c r="AK14" s="1031"/>
      <c r="AL14" s="1031"/>
      <c r="AM14" s="1031"/>
      <c r="AN14" s="1031"/>
      <c r="AO14" s="1031"/>
      <c r="AP14" s="1032"/>
      <c r="AS14" s="183"/>
      <c r="AT14" s="1157" t="str">
        <f>IF(L9="ベア加算","",IF(OR(V14="新加算Ⅰ",V14="新加算Ⅱ",V14="新加算Ⅲ",V14="新加算Ⅳ"),"○",""))</f>
        <v/>
      </c>
      <c r="AU14" s="115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5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57" t="str">
        <f>IF(OR(V14="新加算Ⅰ",V14="新加算Ⅱ",V14="新加算Ⅲ",V14="新加算Ⅴ(１)",V14="新加算Ⅴ(３)",V14="新加算Ⅴ(８)"),"○","")</f>
        <v/>
      </c>
      <c r="AX14" s="1157" t="str">
        <f>IF(OR(V14="新加算Ⅰ",V14="新加算Ⅱ",V14="新加算Ⅴ(１)",V14="新加算Ⅴ(２)",V14="新加算Ⅴ(３)",V14="新加算Ⅴ(４)",V14="新加算Ⅴ(５)",V14="新加算Ⅴ(６)",V14="新加算Ⅴ(７)",V14="新加算Ⅴ(９)",V14="新加算Ⅴ(10)",V14="新加算Ⅴ(12)"),"○","")</f>
        <v/>
      </c>
      <c r="AY14" s="1157" t="str">
        <f>IF(OR(V14="新加算Ⅰ",V14="新加算Ⅴ(１)",V14="新加算Ⅴ(２)",V14="新加算Ⅴ(５)",V14="新加算Ⅴ(７)",V14="新加算Ⅴ(10)"),"○","")</f>
        <v/>
      </c>
      <c r="AZ14" s="1157"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8" t="s">
        <v>2276</v>
      </c>
      <c r="C15" s="1109"/>
      <c r="D15" s="147">
        <v>6</v>
      </c>
      <c r="E15" s="203" t="s">
        <v>2277</v>
      </c>
      <c r="F15" s="147">
        <v>4</v>
      </c>
      <c r="G15" s="203" t="s">
        <v>2278</v>
      </c>
      <c r="H15" s="1110" t="s">
        <v>2279</v>
      </c>
      <c r="I15" s="1110"/>
      <c r="J15" s="1123"/>
      <c r="K15" s="147">
        <v>7</v>
      </c>
      <c r="L15" s="203" t="s">
        <v>2277</v>
      </c>
      <c r="M15" s="147">
        <v>3</v>
      </c>
      <c r="N15" s="203" t="s">
        <v>2278</v>
      </c>
      <c r="O15" s="203" t="s">
        <v>2280</v>
      </c>
      <c r="P15" s="204">
        <f>(K15*12+M15)-(D15*12+F15)+1</f>
        <v>12</v>
      </c>
      <c r="Q15" s="1110" t="s">
        <v>2281</v>
      </c>
      <c r="R15" s="1110"/>
      <c r="S15" s="205" t="s">
        <v>70</v>
      </c>
      <c r="U15" s="202"/>
      <c r="V15" s="1111" t="str">
        <f>IFERROR(VLOOKUP(Y5,【参考】数式用!$A$5:$AB$27,MATCH(V14,【参考】数式用!$B$4:$AB$4,0)+1,FALSE),"")</f>
        <v/>
      </c>
      <c r="W15" s="1112"/>
      <c r="X15" s="1112"/>
      <c r="Y15" s="1112"/>
      <c r="Z15" s="1113"/>
      <c r="AA15" s="1042"/>
      <c r="AB15" s="1043"/>
      <c r="AC15" s="1043"/>
      <c r="AD15" s="1043"/>
      <c r="AE15" s="1043"/>
      <c r="AF15" s="1043"/>
      <c r="AG15" s="1043"/>
      <c r="AH15" s="1043"/>
      <c r="AI15" s="1043"/>
      <c r="AJ15" s="1043"/>
      <c r="AK15" s="1043"/>
      <c r="AL15" s="1043"/>
      <c r="AM15" s="1043"/>
      <c r="AN15" s="1043"/>
      <c r="AO15" s="1043"/>
      <c r="AP15" s="1044"/>
      <c r="AS15" s="183"/>
      <c r="AT15" s="1159"/>
      <c r="AU15" s="1159"/>
      <c r="AV15" s="1159"/>
      <c r="AW15" s="1159"/>
      <c r="AX15" s="1159"/>
      <c r="AY15" s="1159"/>
      <c r="AZ15" s="1159"/>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4"/>
      <c r="W16" s="1115"/>
      <c r="X16" s="1115"/>
      <c r="Y16" s="1115"/>
      <c r="Z16" s="1116"/>
      <c r="AA16" s="1045"/>
      <c r="AB16" s="1046"/>
      <c r="AC16" s="1046"/>
      <c r="AD16" s="1046"/>
      <c r="AE16" s="1046"/>
      <c r="AF16" s="1046"/>
      <c r="AG16" s="1046"/>
      <c r="AH16" s="1046"/>
      <c r="AI16" s="1046"/>
      <c r="AJ16" s="1046"/>
      <c r="AK16" s="1046"/>
      <c r="AL16" s="1046"/>
      <c r="AM16" s="1046"/>
      <c r="AN16" s="1046"/>
      <c r="AO16" s="1046"/>
      <c r="AP16" s="1047"/>
      <c r="AS16" s="183"/>
      <c r="AT16" s="1158"/>
      <c r="AU16" s="1158"/>
      <c r="AV16" s="1158"/>
      <c r="AW16" s="1158"/>
      <c r="AX16" s="1158"/>
      <c r="AY16" s="1158"/>
      <c r="AZ16" s="1158"/>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5" t="s">
        <v>2206</v>
      </c>
      <c r="C18" s="1135"/>
      <c r="D18" s="1135"/>
      <c r="E18" s="1135"/>
      <c r="F18" s="1135"/>
      <c r="G18" s="1135"/>
      <c r="H18" s="1135"/>
      <c r="I18" s="1135"/>
      <c r="J18" s="1135"/>
      <c r="K18" s="1135"/>
      <c r="L18" s="1135"/>
      <c r="M18" s="1135"/>
      <c r="N18" s="1135"/>
      <c r="O18" s="1135"/>
      <c r="P18" s="1135"/>
      <c r="Q18" s="1135"/>
      <c r="R18" s="1135"/>
      <c r="S18" s="1135"/>
      <c r="AI18" s="216"/>
      <c r="AJ18" s="216"/>
      <c r="AK18" s="216"/>
      <c r="AL18" s="216"/>
      <c r="AM18" s="216"/>
      <c r="AN18" s="216"/>
      <c r="AO18" s="216"/>
      <c r="AP18" s="216"/>
      <c r="AQ18" s="216"/>
    </row>
    <row r="19" spans="2:60" ht="6" customHeight="1" thickBot="1">
      <c r="B19" s="1135"/>
      <c r="C19" s="1135"/>
      <c r="D19" s="1135"/>
      <c r="E19" s="1135"/>
      <c r="F19" s="1135"/>
      <c r="G19" s="1135"/>
      <c r="H19" s="1135"/>
      <c r="I19" s="1135"/>
      <c r="J19" s="1135"/>
      <c r="K19" s="1135"/>
      <c r="L19" s="1135"/>
      <c r="M19" s="1135"/>
      <c r="N19" s="1135"/>
      <c r="O19" s="1135"/>
      <c r="P19" s="1135"/>
      <c r="Q19" s="1135"/>
      <c r="R19" s="1135"/>
      <c r="S19" s="1135"/>
      <c r="AI19" s="216"/>
      <c r="AJ19" s="216"/>
      <c r="AK19" s="216"/>
      <c r="AL19" s="216"/>
      <c r="AM19" s="216"/>
      <c r="AN19" s="216"/>
      <c r="AO19" s="216"/>
      <c r="AP19" s="216"/>
      <c r="AQ19" s="216"/>
    </row>
    <row r="20" spans="2:60" ht="12.95" customHeight="1">
      <c r="B20" s="1136"/>
      <c r="C20" s="1136"/>
      <c r="D20" s="1136"/>
      <c r="E20" s="1136"/>
      <c r="F20" s="1136"/>
      <c r="G20" s="1136"/>
      <c r="H20" s="1136"/>
      <c r="I20" s="1136"/>
      <c r="J20" s="1136"/>
      <c r="K20" s="1136"/>
      <c r="L20" s="1136"/>
      <c r="M20" s="1136"/>
      <c r="N20" s="1136"/>
      <c r="O20" s="1136"/>
      <c r="P20" s="1136"/>
      <c r="Q20" s="1136"/>
      <c r="R20" s="1136"/>
      <c r="S20" s="1136"/>
      <c r="T20" s="217"/>
      <c r="U20" s="178"/>
      <c r="V20" s="1049" t="s">
        <v>239</v>
      </c>
      <c r="W20" s="1049"/>
      <c r="X20" s="1049"/>
      <c r="Y20" s="1049"/>
      <c r="Z20" s="1049"/>
      <c r="AA20" s="191"/>
      <c r="AB20" s="191"/>
      <c r="AC20" s="1049" t="str">
        <f>IF(F15=4,"R6.4～R6.5",IF(F15=5,"R6.5",""))</f>
        <v>R6.4～R6.5</v>
      </c>
      <c r="AD20" s="1049"/>
      <c r="AE20" s="1049"/>
      <c r="AF20" s="1049"/>
      <c r="AG20" s="1049"/>
      <c r="AH20" s="1049"/>
      <c r="AI20" s="191"/>
      <c r="AJ20" s="191"/>
      <c r="AK20" s="1049" t="str">
        <f>IF(OR(F15=4,F15=5),"R6.6","R"&amp;D15&amp;"."&amp;F15)&amp;"～R"&amp;K15&amp;"."&amp;M15</f>
        <v>R6.6～R7.3</v>
      </c>
      <c r="AL20" s="1049"/>
      <c r="AM20" s="1049"/>
      <c r="AN20" s="1049"/>
      <c r="AO20" s="1049"/>
      <c r="AP20" s="1049"/>
      <c r="AS20" s="987" t="str">
        <f>IFERROR(VLOOKUP(AS1,【参考】数式用2!E6:S23,9,FALSE),"")</f>
        <v/>
      </c>
      <c r="AT20" s="988"/>
      <c r="AU20" s="988"/>
      <c r="AV20" s="988"/>
      <c r="AW20" s="988"/>
      <c r="AX20" s="988"/>
      <c r="AY20" s="988"/>
      <c r="AZ20" s="988"/>
      <c r="BA20" s="988"/>
      <c r="BB20" s="988"/>
      <c r="BC20" s="988"/>
      <c r="BD20" s="988"/>
      <c r="BE20" s="988"/>
      <c r="BF20" s="988"/>
      <c r="BG20" s="988"/>
      <c r="BH20" s="989"/>
    </row>
    <row r="21" spans="2:60" ht="17.100000000000001" customHeight="1">
      <c r="B21" s="1073" t="s">
        <v>2289</v>
      </c>
      <c r="C21" s="1074"/>
      <c r="D21" s="1074"/>
      <c r="E21" s="1074"/>
      <c r="F21" s="1075"/>
      <c r="G21" s="1060" t="s">
        <v>240</v>
      </c>
      <c r="H21" s="1061"/>
      <c r="I21" s="1061"/>
      <c r="J21" s="1061"/>
      <c r="K21" s="1061"/>
      <c r="L21" s="1061"/>
      <c r="M21" s="1061"/>
      <c r="N21" s="1061"/>
      <c r="O21" s="1061"/>
      <c r="P21" s="1061"/>
      <c r="Q21" s="1061"/>
      <c r="R21" s="1061"/>
      <c r="S21" s="1061"/>
      <c r="T21" s="1062"/>
      <c r="U21" s="218"/>
      <c r="V21" s="219" t="str">
        <f>IFERROR(IF(L9="ベア加算","✓",""),"")</f>
        <v/>
      </c>
      <c r="W21" s="983" t="s">
        <v>14</v>
      </c>
      <c r="X21" s="983"/>
      <c r="Y21" s="983"/>
      <c r="Z21" s="983"/>
      <c r="AA21" s="996" t="s">
        <v>12</v>
      </c>
      <c r="AB21" s="997"/>
      <c r="AC21" s="220"/>
      <c r="AD21" s="1057" t="s">
        <v>14</v>
      </c>
      <c r="AE21" s="1057"/>
      <c r="AF21" s="1057"/>
      <c r="AG21" s="1057"/>
      <c r="AH21" s="1057"/>
      <c r="AI21" s="996" t="s">
        <v>12</v>
      </c>
      <c r="AJ21" s="997"/>
      <c r="AK21" s="221"/>
      <c r="AL21" s="1057" t="s">
        <v>14</v>
      </c>
      <c r="AM21" s="1057"/>
      <c r="AN21" s="1057"/>
      <c r="AO21" s="1057"/>
      <c r="AP21" s="1057"/>
      <c r="AS21" s="990"/>
      <c r="AT21" s="991"/>
      <c r="AU21" s="991"/>
      <c r="AV21" s="991"/>
      <c r="AW21" s="991"/>
      <c r="AX21" s="991"/>
      <c r="AY21" s="991"/>
      <c r="AZ21" s="991"/>
      <c r="BA21" s="991"/>
      <c r="BB21" s="991"/>
      <c r="BC21" s="991"/>
      <c r="BD21" s="991"/>
      <c r="BE21" s="991"/>
      <c r="BF21" s="991"/>
      <c r="BG21" s="991"/>
      <c r="BH21" s="992"/>
    </row>
    <row r="22" spans="2:60" ht="17.100000000000001" customHeight="1" thickBot="1">
      <c r="B22" s="1076"/>
      <c r="C22" s="1077"/>
      <c r="D22" s="1077"/>
      <c r="E22" s="1077"/>
      <c r="F22" s="1078"/>
      <c r="G22" s="1064"/>
      <c r="H22" s="1065"/>
      <c r="I22" s="1065"/>
      <c r="J22" s="1065"/>
      <c r="K22" s="1065"/>
      <c r="L22" s="1065"/>
      <c r="M22" s="1065"/>
      <c r="N22" s="1065"/>
      <c r="O22" s="1065"/>
      <c r="P22" s="1065"/>
      <c r="Q22" s="1065"/>
      <c r="R22" s="1065"/>
      <c r="S22" s="1065"/>
      <c r="T22" s="1066"/>
      <c r="U22" s="218"/>
      <c r="V22" s="222" t="str">
        <f>IFERROR(IF(L9="ベア加算なし","✓",""),"")</f>
        <v/>
      </c>
      <c r="W22" s="1014" t="s">
        <v>15</v>
      </c>
      <c r="X22" s="983"/>
      <c r="Y22" s="1015"/>
      <c r="Z22" s="1016"/>
      <c r="AA22" s="996"/>
      <c r="AB22" s="997"/>
      <c r="AC22" s="220"/>
      <c r="AD22" s="983" t="s">
        <v>15</v>
      </c>
      <c r="AE22" s="983"/>
      <c r="AF22" s="983"/>
      <c r="AG22" s="983"/>
      <c r="AH22" s="983"/>
      <c r="AI22" s="996"/>
      <c r="AJ22" s="997"/>
      <c r="AK22" s="221"/>
      <c r="AL22" s="983" t="s">
        <v>15</v>
      </c>
      <c r="AM22" s="983"/>
      <c r="AN22" s="983"/>
      <c r="AO22" s="983"/>
      <c r="AP22" s="983"/>
      <c r="AS22" s="993"/>
      <c r="AT22" s="994"/>
      <c r="AU22" s="994"/>
      <c r="AV22" s="994"/>
      <c r="AW22" s="994"/>
      <c r="AX22" s="994"/>
      <c r="AY22" s="994"/>
      <c r="AZ22" s="994"/>
      <c r="BA22" s="994"/>
      <c r="BB22" s="994"/>
      <c r="BC22" s="994"/>
      <c r="BD22" s="994"/>
      <c r="BE22" s="994"/>
      <c r="BF22" s="994"/>
      <c r="BG22" s="994"/>
      <c r="BH22" s="995"/>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3" t="s">
        <v>2214</v>
      </c>
      <c r="C24" s="1074"/>
      <c r="D24" s="1074"/>
      <c r="E24" s="1074"/>
      <c r="F24" s="1075"/>
      <c r="G24" s="1060" t="s">
        <v>241</v>
      </c>
      <c r="H24" s="1061"/>
      <c r="I24" s="1061"/>
      <c r="J24" s="1061"/>
      <c r="K24" s="1061"/>
      <c r="L24" s="1061"/>
      <c r="M24" s="1061"/>
      <c r="N24" s="1061"/>
      <c r="O24" s="1061"/>
      <c r="P24" s="1061"/>
      <c r="Q24" s="1061"/>
      <c r="R24" s="1061"/>
      <c r="S24" s="1061"/>
      <c r="T24" s="1062"/>
      <c r="U24" s="218"/>
      <c r="V24" s="219" t="str">
        <f>IFERROR(IF(OR(B9="処遇加算Ⅰ",B9="処遇加算Ⅱ"),"✓",""),"")</f>
        <v/>
      </c>
      <c r="W24" s="1132" t="s">
        <v>2249</v>
      </c>
      <c r="X24" s="1133"/>
      <c r="Y24" s="1133"/>
      <c r="Z24" s="1134"/>
      <c r="AA24" s="996" t="s">
        <v>12</v>
      </c>
      <c r="AB24" s="997"/>
      <c r="AC24" s="220"/>
      <c r="AD24" s="985" t="s">
        <v>14</v>
      </c>
      <c r="AE24" s="985"/>
      <c r="AF24" s="985"/>
      <c r="AG24" s="985"/>
      <c r="AH24" s="985"/>
      <c r="AI24" s="996" t="s">
        <v>12</v>
      </c>
      <c r="AJ24" s="997"/>
      <c r="AK24" s="220"/>
      <c r="AL24" s="985" t="s">
        <v>14</v>
      </c>
      <c r="AM24" s="985"/>
      <c r="AN24" s="985"/>
      <c r="AO24" s="985"/>
      <c r="AP24" s="985"/>
      <c r="AS24" s="98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8"/>
      <c r="AU24" s="988"/>
      <c r="AV24" s="988"/>
      <c r="AW24" s="988"/>
      <c r="AX24" s="988"/>
      <c r="AY24" s="988"/>
      <c r="AZ24" s="988"/>
      <c r="BA24" s="988"/>
      <c r="BB24" s="988"/>
      <c r="BC24" s="988"/>
      <c r="BD24" s="988"/>
      <c r="BE24" s="988"/>
      <c r="BF24" s="988"/>
      <c r="BG24" s="988"/>
      <c r="BH24" s="989"/>
    </row>
    <row r="25" spans="2:60" ht="21">
      <c r="B25" s="1154"/>
      <c r="C25" s="1155"/>
      <c r="D25" s="1155"/>
      <c r="E25" s="1155"/>
      <c r="F25" s="1156"/>
      <c r="G25" s="1042"/>
      <c r="H25" s="1043"/>
      <c r="I25" s="1043"/>
      <c r="J25" s="1043"/>
      <c r="K25" s="1043"/>
      <c r="L25" s="1043"/>
      <c r="M25" s="1043"/>
      <c r="N25" s="1043"/>
      <c r="O25" s="1043"/>
      <c r="P25" s="1043"/>
      <c r="Q25" s="1043"/>
      <c r="R25" s="1043"/>
      <c r="S25" s="1043"/>
      <c r="T25" s="1063"/>
      <c r="U25" s="218"/>
      <c r="V25" s="219" t="str">
        <f>IFERROR(IF(B9="処遇加算Ⅲ","✓",""),"")</f>
        <v/>
      </c>
      <c r="W25" s="1132" t="s">
        <v>19</v>
      </c>
      <c r="X25" s="1133"/>
      <c r="Y25" s="1133"/>
      <c r="Z25" s="1134"/>
      <c r="AA25" s="996"/>
      <c r="AB25" s="997"/>
      <c r="AC25" s="220"/>
      <c r="AD25" s="984" t="s">
        <v>17</v>
      </c>
      <c r="AE25" s="984"/>
      <c r="AF25" s="984"/>
      <c r="AG25" s="984"/>
      <c r="AH25" s="984"/>
      <c r="AI25" s="996"/>
      <c r="AJ25" s="997"/>
      <c r="AK25" s="221"/>
      <c r="AL25" s="984" t="s">
        <v>17</v>
      </c>
      <c r="AM25" s="984"/>
      <c r="AN25" s="984"/>
      <c r="AO25" s="984"/>
      <c r="AP25" s="984"/>
      <c r="AS25" s="990"/>
      <c r="AT25" s="991"/>
      <c r="AU25" s="991"/>
      <c r="AV25" s="991"/>
      <c r="AW25" s="991"/>
      <c r="AX25" s="991"/>
      <c r="AY25" s="991"/>
      <c r="AZ25" s="991"/>
      <c r="BA25" s="991"/>
      <c r="BB25" s="991"/>
      <c r="BC25" s="991"/>
      <c r="BD25" s="991"/>
      <c r="BE25" s="991"/>
      <c r="BF25" s="991"/>
      <c r="BG25" s="991"/>
      <c r="BH25" s="992"/>
    </row>
    <row r="26" spans="2:60" ht="18" customHeight="1" thickBot="1">
      <c r="B26" s="1076"/>
      <c r="C26" s="1077"/>
      <c r="D26" s="1077"/>
      <c r="E26" s="1077"/>
      <c r="F26" s="1078"/>
      <c r="G26" s="1064"/>
      <c r="H26" s="1065"/>
      <c r="I26" s="1065"/>
      <c r="J26" s="1065"/>
      <c r="K26" s="1065"/>
      <c r="L26" s="1065"/>
      <c r="M26" s="1065"/>
      <c r="N26" s="1065"/>
      <c r="O26" s="1065"/>
      <c r="P26" s="1065"/>
      <c r="Q26" s="1065"/>
      <c r="R26" s="1065"/>
      <c r="S26" s="1065"/>
      <c r="T26" s="1066"/>
      <c r="U26" s="192"/>
      <c r="V26" s="219" t="str">
        <f>IFERROR(IF(B9="処遇加算なし","✓",""),"")</f>
        <v/>
      </c>
      <c r="W26" s="1132" t="s">
        <v>2250</v>
      </c>
      <c r="X26" s="1133"/>
      <c r="Y26" s="1133"/>
      <c r="Z26" s="1134"/>
      <c r="AA26" s="996"/>
      <c r="AB26" s="997"/>
      <c r="AC26" s="220"/>
      <c r="AD26" s="985" t="s">
        <v>15</v>
      </c>
      <c r="AE26" s="985"/>
      <c r="AF26" s="985"/>
      <c r="AG26" s="985"/>
      <c r="AH26" s="985"/>
      <c r="AI26" s="996"/>
      <c r="AJ26" s="997"/>
      <c r="AK26" s="221"/>
      <c r="AL26" s="985" t="s">
        <v>15</v>
      </c>
      <c r="AM26" s="985"/>
      <c r="AN26" s="985"/>
      <c r="AO26" s="985"/>
      <c r="AP26" s="985"/>
      <c r="AS26" s="993"/>
      <c r="AT26" s="994"/>
      <c r="AU26" s="994"/>
      <c r="AV26" s="994"/>
      <c r="AW26" s="994"/>
      <c r="AX26" s="994"/>
      <c r="AY26" s="994"/>
      <c r="AZ26" s="994"/>
      <c r="BA26" s="994"/>
      <c r="BB26" s="994"/>
      <c r="BC26" s="994"/>
      <c r="BD26" s="994"/>
      <c r="BE26" s="994"/>
      <c r="BF26" s="994"/>
      <c r="BG26" s="994"/>
      <c r="BH26" s="995"/>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3" t="s">
        <v>2215</v>
      </c>
      <c r="C28" s="1074"/>
      <c r="D28" s="1074"/>
      <c r="E28" s="1074"/>
      <c r="F28" s="1075"/>
      <c r="G28" s="1061" t="s">
        <v>2212</v>
      </c>
      <c r="H28" s="1061"/>
      <c r="I28" s="1061"/>
      <c r="J28" s="1061"/>
      <c r="K28" s="1061"/>
      <c r="L28" s="1061"/>
      <c r="M28" s="1061"/>
      <c r="N28" s="1061"/>
      <c r="O28" s="1061"/>
      <c r="P28" s="1061"/>
      <c r="Q28" s="1061"/>
      <c r="R28" s="1061"/>
      <c r="S28" s="1061"/>
      <c r="T28" s="1062"/>
      <c r="U28" s="218"/>
      <c r="V28" s="219" t="str">
        <f>IFERROR(IF(OR(B9="処遇加算Ⅰ",B9="処遇加算Ⅱ"),"✓",""),"")</f>
        <v/>
      </c>
      <c r="W28" s="1132" t="s">
        <v>2249</v>
      </c>
      <c r="X28" s="1133"/>
      <c r="Y28" s="1133"/>
      <c r="Z28" s="1134"/>
      <c r="AA28" s="996" t="s">
        <v>12</v>
      </c>
      <c r="AB28" s="997"/>
      <c r="AC28" s="220"/>
      <c r="AD28" s="985" t="s">
        <v>14</v>
      </c>
      <c r="AE28" s="985"/>
      <c r="AF28" s="985"/>
      <c r="AG28" s="985"/>
      <c r="AH28" s="985"/>
      <c r="AI28" s="996" t="s">
        <v>12</v>
      </c>
      <c r="AJ28" s="997"/>
      <c r="AK28" s="220"/>
      <c r="AL28" s="985" t="s">
        <v>14</v>
      </c>
      <c r="AM28" s="985"/>
      <c r="AN28" s="985"/>
      <c r="AO28" s="985"/>
      <c r="AP28" s="985"/>
      <c r="AS28" s="98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8"/>
      <c r="AU28" s="988"/>
      <c r="AV28" s="988"/>
      <c r="AW28" s="988"/>
      <c r="AX28" s="988"/>
      <c r="AY28" s="988"/>
      <c r="AZ28" s="988"/>
      <c r="BA28" s="988"/>
      <c r="BB28" s="988"/>
      <c r="BC28" s="988"/>
      <c r="BD28" s="988"/>
      <c r="BE28" s="988"/>
      <c r="BF28" s="988"/>
      <c r="BG28" s="988"/>
      <c r="BH28" s="989"/>
    </row>
    <row r="29" spans="2:60" ht="21" customHeight="1">
      <c r="B29" s="1154"/>
      <c r="C29" s="1155"/>
      <c r="D29" s="1155"/>
      <c r="E29" s="1155"/>
      <c r="F29" s="1156"/>
      <c r="G29" s="1043"/>
      <c r="H29" s="1043"/>
      <c r="I29" s="1043"/>
      <c r="J29" s="1043"/>
      <c r="K29" s="1043"/>
      <c r="L29" s="1043"/>
      <c r="M29" s="1043"/>
      <c r="N29" s="1043"/>
      <c r="O29" s="1043"/>
      <c r="P29" s="1043"/>
      <c r="Q29" s="1043"/>
      <c r="R29" s="1043"/>
      <c r="S29" s="1043"/>
      <c r="T29" s="1063"/>
      <c r="U29" s="218"/>
      <c r="V29" s="219" t="str">
        <f>IFERROR(IF(B9="処遇加算Ⅲ","✓",""),"")</f>
        <v/>
      </c>
      <c r="W29" s="1132" t="s">
        <v>19</v>
      </c>
      <c r="X29" s="1133"/>
      <c r="Y29" s="1133"/>
      <c r="Z29" s="1134"/>
      <c r="AA29" s="996"/>
      <c r="AB29" s="997"/>
      <c r="AC29" s="220"/>
      <c r="AD29" s="984" t="s">
        <v>17</v>
      </c>
      <c r="AE29" s="984"/>
      <c r="AF29" s="984"/>
      <c r="AG29" s="984"/>
      <c r="AH29" s="984"/>
      <c r="AI29" s="996"/>
      <c r="AJ29" s="997"/>
      <c r="AK29" s="221"/>
      <c r="AL29" s="984" t="s">
        <v>17</v>
      </c>
      <c r="AM29" s="984"/>
      <c r="AN29" s="984"/>
      <c r="AO29" s="984"/>
      <c r="AP29" s="984"/>
      <c r="AS29" s="990"/>
      <c r="AT29" s="991"/>
      <c r="AU29" s="991"/>
      <c r="AV29" s="991"/>
      <c r="AW29" s="991"/>
      <c r="AX29" s="991"/>
      <c r="AY29" s="991"/>
      <c r="AZ29" s="991"/>
      <c r="BA29" s="991"/>
      <c r="BB29" s="991"/>
      <c r="BC29" s="991"/>
      <c r="BD29" s="991"/>
      <c r="BE29" s="991"/>
      <c r="BF29" s="991"/>
      <c r="BG29" s="991"/>
      <c r="BH29" s="992"/>
    </row>
    <row r="30" spans="2:60" ht="18" customHeight="1" thickBot="1">
      <c r="B30" s="1076"/>
      <c r="C30" s="1077"/>
      <c r="D30" s="1077"/>
      <c r="E30" s="1077"/>
      <c r="F30" s="1078"/>
      <c r="G30" s="1065"/>
      <c r="H30" s="1065"/>
      <c r="I30" s="1065"/>
      <c r="J30" s="1065"/>
      <c r="K30" s="1065"/>
      <c r="L30" s="1065"/>
      <c r="M30" s="1065"/>
      <c r="N30" s="1065"/>
      <c r="O30" s="1065"/>
      <c r="P30" s="1065"/>
      <c r="Q30" s="1065"/>
      <c r="R30" s="1065"/>
      <c r="S30" s="1065"/>
      <c r="T30" s="1066"/>
      <c r="U30" s="192"/>
      <c r="V30" s="219" t="str">
        <f>IFERROR(IF(B9="処遇加算なし","✓",""),"")</f>
        <v/>
      </c>
      <c r="W30" s="1132" t="s">
        <v>2250</v>
      </c>
      <c r="X30" s="1133"/>
      <c r="Y30" s="1133"/>
      <c r="Z30" s="1134"/>
      <c r="AA30" s="996"/>
      <c r="AB30" s="997"/>
      <c r="AC30" s="220"/>
      <c r="AD30" s="985" t="s">
        <v>15</v>
      </c>
      <c r="AE30" s="985"/>
      <c r="AF30" s="985"/>
      <c r="AG30" s="985"/>
      <c r="AH30" s="985"/>
      <c r="AI30" s="996"/>
      <c r="AJ30" s="997"/>
      <c r="AK30" s="221"/>
      <c r="AL30" s="985" t="s">
        <v>15</v>
      </c>
      <c r="AM30" s="985"/>
      <c r="AN30" s="985"/>
      <c r="AO30" s="985"/>
      <c r="AP30" s="985"/>
      <c r="AS30" s="993"/>
      <c r="AT30" s="994"/>
      <c r="AU30" s="994"/>
      <c r="AV30" s="994"/>
      <c r="AW30" s="994"/>
      <c r="AX30" s="994"/>
      <c r="AY30" s="994"/>
      <c r="AZ30" s="994"/>
      <c r="BA30" s="994"/>
      <c r="BB30" s="994"/>
      <c r="BC30" s="994"/>
      <c r="BD30" s="994"/>
      <c r="BE30" s="994"/>
      <c r="BF30" s="994"/>
      <c r="BG30" s="994"/>
      <c r="BH30" s="995"/>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0" t="s">
        <v>2216</v>
      </c>
      <c r="C32" s="1140"/>
      <c r="D32" s="1140"/>
      <c r="E32" s="1140"/>
      <c r="F32" s="1140"/>
      <c r="G32" s="1013" t="s">
        <v>2213</v>
      </c>
      <c r="H32" s="1013"/>
      <c r="I32" s="1013"/>
      <c r="J32" s="1013"/>
      <c r="K32" s="1013"/>
      <c r="L32" s="1013"/>
      <c r="M32" s="1013"/>
      <c r="N32" s="1013"/>
      <c r="O32" s="1013"/>
      <c r="P32" s="1013"/>
      <c r="Q32" s="1013"/>
      <c r="R32" s="1013"/>
      <c r="S32" s="1013"/>
      <c r="T32" s="1013"/>
      <c r="U32" s="218"/>
      <c r="V32" s="219" t="str">
        <f>IFERROR(IF(B9="処遇加算Ⅰ","✓",""),"")</f>
        <v/>
      </c>
      <c r="W32" s="1014" t="s">
        <v>14</v>
      </c>
      <c r="X32" s="1015"/>
      <c r="Y32" s="1015"/>
      <c r="Z32" s="1016"/>
      <c r="AA32" s="1048" t="s">
        <v>12</v>
      </c>
      <c r="AB32" s="997"/>
      <c r="AC32" s="220"/>
      <c r="AD32" s="985" t="s">
        <v>14</v>
      </c>
      <c r="AE32" s="985"/>
      <c r="AF32" s="985"/>
      <c r="AG32" s="985"/>
      <c r="AH32" s="985"/>
      <c r="AI32" s="1048" t="s">
        <v>12</v>
      </c>
      <c r="AJ32" s="997"/>
      <c r="AK32" s="220"/>
      <c r="AL32" s="985" t="s">
        <v>14</v>
      </c>
      <c r="AM32" s="985"/>
      <c r="AN32" s="985"/>
      <c r="AO32" s="985"/>
      <c r="AP32" s="985"/>
      <c r="AS32" s="98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8"/>
      <c r="AU32" s="988"/>
      <c r="AV32" s="988"/>
      <c r="AW32" s="988"/>
      <c r="AX32" s="988"/>
      <c r="AY32" s="988"/>
      <c r="AZ32" s="988"/>
      <c r="BA32" s="988"/>
      <c r="BB32" s="988"/>
      <c r="BC32" s="988"/>
      <c r="BD32" s="988"/>
      <c r="BE32" s="988"/>
      <c r="BF32" s="988"/>
      <c r="BG32" s="988"/>
      <c r="BH32" s="989"/>
    </row>
    <row r="33" spans="2:82" ht="21" customHeight="1">
      <c r="B33" s="1140"/>
      <c r="C33" s="1140"/>
      <c r="D33" s="1140"/>
      <c r="E33" s="1140"/>
      <c r="F33" s="1140"/>
      <c r="G33" s="1013"/>
      <c r="H33" s="1013"/>
      <c r="I33" s="1013"/>
      <c r="J33" s="1013"/>
      <c r="K33" s="1013"/>
      <c r="L33" s="1013"/>
      <c r="M33" s="1013"/>
      <c r="N33" s="1013"/>
      <c r="O33" s="1013"/>
      <c r="P33" s="1013"/>
      <c r="Q33" s="1013"/>
      <c r="R33" s="1013"/>
      <c r="S33" s="1013"/>
      <c r="T33" s="1013"/>
      <c r="U33" s="218"/>
      <c r="V33" s="219" t="str">
        <f>IFERROR(IF(AND(B9&lt;&gt;"",B9&lt;&gt;"処遇加算Ⅰ"),"✓",""),"")</f>
        <v/>
      </c>
      <c r="W33" s="1014" t="s">
        <v>15</v>
      </c>
      <c r="X33" s="1015"/>
      <c r="Y33" s="1015"/>
      <c r="Z33" s="1016"/>
      <c r="AA33" s="1048"/>
      <c r="AB33" s="997"/>
      <c r="AC33" s="220"/>
      <c r="AD33" s="1018" t="s">
        <v>17</v>
      </c>
      <c r="AE33" s="1018"/>
      <c r="AF33" s="1018"/>
      <c r="AG33" s="1018"/>
      <c r="AH33" s="1018"/>
      <c r="AI33" s="1048"/>
      <c r="AJ33" s="997"/>
      <c r="AK33" s="230"/>
      <c r="AL33" s="984" t="s">
        <v>17</v>
      </c>
      <c r="AM33" s="984"/>
      <c r="AN33" s="984"/>
      <c r="AO33" s="984"/>
      <c r="AP33" s="984"/>
      <c r="AS33" s="990"/>
      <c r="AT33" s="991"/>
      <c r="AU33" s="991"/>
      <c r="AV33" s="991"/>
      <c r="AW33" s="991"/>
      <c r="AX33" s="991"/>
      <c r="AY33" s="991"/>
      <c r="AZ33" s="991"/>
      <c r="BA33" s="991"/>
      <c r="BB33" s="991"/>
      <c r="BC33" s="991"/>
      <c r="BD33" s="991"/>
      <c r="BE33" s="991"/>
      <c r="BF33" s="991"/>
      <c r="BG33" s="991"/>
      <c r="BH33" s="992"/>
    </row>
    <row r="34" spans="2:82" ht="15" customHeight="1" thickBot="1">
      <c r="B34" s="1140"/>
      <c r="C34" s="1140"/>
      <c r="D34" s="1140"/>
      <c r="E34" s="1140"/>
      <c r="F34" s="1140"/>
      <c r="G34" s="1013"/>
      <c r="H34" s="1013"/>
      <c r="I34" s="1013"/>
      <c r="J34" s="1013"/>
      <c r="K34" s="1013"/>
      <c r="L34" s="1013"/>
      <c r="M34" s="1013"/>
      <c r="N34" s="1013"/>
      <c r="O34" s="1013"/>
      <c r="P34" s="1013"/>
      <c r="Q34" s="1013"/>
      <c r="R34" s="1013"/>
      <c r="S34" s="1013"/>
      <c r="T34" s="1013"/>
      <c r="U34" s="192"/>
      <c r="V34" s="225"/>
      <c r="W34" s="197"/>
      <c r="X34" s="197"/>
      <c r="Y34" s="197"/>
      <c r="Z34" s="197"/>
      <c r="AA34" s="1048"/>
      <c r="AB34" s="997"/>
      <c r="AC34" s="220"/>
      <c r="AD34" s="983" t="s">
        <v>15</v>
      </c>
      <c r="AE34" s="983"/>
      <c r="AF34" s="983"/>
      <c r="AG34" s="983"/>
      <c r="AH34" s="983"/>
      <c r="AI34" s="1048"/>
      <c r="AJ34" s="997"/>
      <c r="AK34" s="220"/>
      <c r="AL34" s="983" t="s">
        <v>15</v>
      </c>
      <c r="AM34" s="983"/>
      <c r="AN34" s="983"/>
      <c r="AO34" s="983"/>
      <c r="AP34" s="983"/>
      <c r="AS34" s="993"/>
      <c r="AT34" s="994"/>
      <c r="AU34" s="994"/>
      <c r="AV34" s="994"/>
      <c r="AW34" s="994"/>
      <c r="AX34" s="994"/>
      <c r="AY34" s="994"/>
      <c r="AZ34" s="994"/>
      <c r="BA34" s="994"/>
      <c r="BB34" s="994"/>
      <c r="BC34" s="994"/>
      <c r="BD34" s="994"/>
      <c r="BE34" s="994"/>
      <c r="BF34" s="994"/>
      <c r="BG34" s="994"/>
      <c r="BH34" s="995"/>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0" t="s">
        <v>2217</v>
      </c>
      <c r="C36" s="1140"/>
      <c r="D36" s="1140"/>
      <c r="E36" s="1140"/>
      <c r="F36" s="1140"/>
      <c r="G36" s="1017" t="s">
        <v>2258</v>
      </c>
      <c r="H36" s="1017"/>
      <c r="I36" s="1017"/>
      <c r="J36" s="1017"/>
      <c r="K36" s="1017"/>
      <c r="L36" s="1017"/>
      <c r="M36" s="1017"/>
      <c r="N36" s="1017"/>
      <c r="O36" s="1017"/>
      <c r="P36" s="1017"/>
      <c r="Q36" s="1017"/>
      <c r="R36" s="1017"/>
      <c r="S36" s="1017"/>
      <c r="T36" s="1017"/>
      <c r="U36" s="218"/>
      <c r="V36" s="219" t="str">
        <f>IFERROR(IF(OR(G9="特定加算Ⅰ",G9="特定加算Ⅱ"),"✓",""),"")</f>
        <v/>
      </c>
      <c r="W36" s="1014" t="s">
        <v>14</v>
      </c>
      <c r="X36" s="1015"/>
      <c r="Y36" s="1015"/>
      <c r="Z36" s="1016"/>
      <c r="AA36" s="996" t="s">
        <v>12</v>
      </c>
      <c r="AB36" s="997"/>
      <c r="AC36" s="220"/>
      <c r="AD36" s="983" t="s">
        <v>14</v>
      </c>
      <c r="AE36" s="983"/>
      <c r="AF36" s="983"/>
      <c r="AG36" s="983"/>
      <c r="AH36" s="983"/>
      <c r="AI36" s="996" t="s">
        <v>12</v>
      </c>
      <c r="AJ36" s="997"/>
      <c r="AK36" s="220"/>
      <c r="AL36" s="983" t="s">
        <v>14</v>
      </c>
      <c r="AM36" s="983"/>
      <c r="AN36" s="983"/>
      <c r="AO36" s="983"/>
      <c r="AP36" s="983"/>
      <c r="AS36" s="98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8"/>
      <c r="AU36" s="988"/>
      <c r="AV36" s="988"/>
      <c r="AW36" s="988"/>
      <c r="AX36" s="988"/>
      <c r="AY36" s="988"/>
      <c r="AZ36" s="988"/>
      <c r="BA36" s="988"/>
      <c r="BB36" s="988"/>
      <c r="BC36" s="988"/>
      <c r="BD36" s="988"/>
      <c r="BE36" s="988"/>
      <c r="BF36" s="988"/>
      <c r="BG36" s="988"/>
      <c r="BH36" s="989"/>
    </row>
    <row r="37" spans="2:82" ht="21" customHeight="1">
      <c r="B37" s="1140"/>
      <c r="C37" s="1140"/>
      <c r="D37" s="1140"/>
      <c r="E37" s="1140"/>
      <c r="F37" s="1140"/>
      <c r="G37" s="1017"/>
      <c r="H37" s="1017"/>
      <c r="I37" s="1017"/>
      <c r="J37" s="1017"/>
      <c r="K37" s="1017"/>
      <c r="L37" s="1017"/>
      <c r="M37" s="1017"/>
      <c r="N37" s="1017"/>
      <c r="O37" s="1017"/>
      <c r="P37" s="1017"/>
      <c r="Q37" s="1017"/>
      <c r="R37" s="1017"/>
      <c r="S37" s="1017"/>
      <c r="T37" s="1017"/>
      <c r="U37" s="218"/>
      <c r="V37" s="219" t="str">
        <f>IFERROR(IF(G9="特定加算なし","✓",""),"")</f>
        <v/>
      </c>
      <c r="W37" s="1014" t="s">
        <v>15</v>
      </c>
      <c r="X37" s="1015"/>
      <c r="Y37" s="1015"/>
      <c r="Z37" s="1016"/>
      <c r="AA37" s="996"/>
      <c r="AB37" s="997"/>
      <c r="AC37" s="979" t="s">
        <v>2360</v>
      </c>
      <c r="AD37" s="980"/>
      <c r="AE37" s="980"/>
      <c r="AF37" s="980"/>
      <c r="AG37" s="981"/>
      <c r="AH37" s="982"/>
      <c r="AI37" s="996"/>
      <c r="AJ37" s="997"/>
      <c r="AK37" s="979" t="s">
        <v>2360</v>
      </c>
      <c r="AL37" s="980"/>
      <c r="AM37" s="980"/>
      <c r="AN37" s="980"/>
      <c r="AO37" s="981"/>
      <c r="AP37" s="982"/>
      <c r="AS37" s="990"/>
      <c r="AT37" s="991"/>
      <c r="AU37" s="991"/>
      <c r="AV37" s="991"/>
      <c r="AW37" s="991"/>
      <c r="AX37" s="991"/>
      <c r="AY37" s="991"/>
      <c r="AZ37" s="991"/>
      <c r="BA37" s="991"/>
      <c r="BB37" s="991"/>
      <c r="BC37" s="991"/>
      <c r="BD37" s="991"/>
      <c r="BE37" s="991"/>
      <c r="BF37" s="991"/>
      <c r="BG37" s="991"/>
      <c r="BH37" s="992"/>
    </row>
    <row r="38" spans="2:82" ht="17.100000000000001" customHeight="1" thickBot="1">
      <c r="B38" s="1140"/>
      <c r="C38" s="1140"/>
      <c r="D38" s="1140"/>
      <c r="E38" s="1140"/>
      <c r="F38" s="1140"/>
      <c r="G38" s="1017"/>
      <c r="H38" s="1017"/>
      <c r="I38" s="1017"/>
      <c r="J38" s="1017"/>
      <c r="K38" s="1017"/>
      <c r="L38" s="1017"/>
      <c r="M38" s="1017"/>
      <c r="N38" s="1017"/>
      <c r="O38" s="1017"/>
      <c r="P38" s="1017"/>
      <c r="Q38" s="1017"/>
      <c r="R38" s="1017"/>
      <c r="S38" s="1017"/>
      <c r="T38" s="1017"/>
      <c r="U38" s="218"/>
      <c r="Z38" s="233"/>
      <c r="AA38" s="1048"/>
      <c r="AB38" s="997"/>
      <c r="AC38" s="220"/>
      <c r="AD38" s="983" t="s">
        <v>15</v>
      </c>
      <c r="AE38" s="983"/>
      <c r="AF38" s="983"/>
      <c r="AG38" s="983"/>
      <c r="AH38" s="983"/>
      <c r="AI38" s="996"/>
      <c r="AJ38" s="997"/>
      <c r="AK38" s="220"/>
      <c r="AL38" s="983" t="s">
        <v>15</v>
      </c>
      <c r="AM38" s="983"/>
      <c r="AN38" s="983"/>
      <c r="AO38" s="983"/>
      <c r="AP38" s="983"/>
      <c r="AS38" s="993"/>
      <c r="AT38" s="994"/>
      <c r="AU38" s="994"/>
      <c r="AV38" s="994"/>
      <c r="AW38" s="994"/>
      <c r="AX38" s="994"/>
      <c r="AY38" s="994"/>
      <c r="AZ38" s="994"/>
      <c r="BA38" s="994"/>
      <c r="BB38" s="994"/>
      <c r="BC38" s="994"/>
      <c r="BD38" s="994"/>
      <c r="BE38" s="994"/>
      <c r="BF38" s="994"/>
      <c r="BG38" s="994"/>
      <c r="BH38" s="995"/>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0" t="s">
        <v>2218</v>
      </c>
      <c r="C40" s="1140"/>
      <c r="D40" s="1140"/>
      <c r="E40" s="1140"/>
      <c r="F40" s="1140"/>
      <c r="G40" s="1013" t="str">
        <f>IFERROR(VLOOKUP(Y5,【参考】数式用!AS5:AT27,2,0),"")</f>
        <v/>
      </c>
      <c r="H40" s="1013"/>
      <c r="I40" s="1013"/>
      <c r="J40" s="1013"/>
      <c r="K40" s="1013"/>
      <c r="L40" s="1013"/>
      <c r="M40" s="1013"/>
      <c r="N40" s="1013"/>
      <c r="O40" s="1013"/>
      <c r="P40" s="1013"/>
      <c r="Q40" s="1013"/>
      <c r="R40" s="1013"/>
      <c r="S40" s="1013"/>
      <c r="T40" s="1013"/>
      <c r="U40" s="192"/>
      <c r="V40" s="219" t="str">
        <f>IFERROR(IF(G9="特定加算Ⅰ","✓",""),"")</f>
        <v/>
      </c>
      <c r="W40" s="1014" t="s">
        <v>14</v>
      </c>
      <c r="X40" s="1015"/>
      <c r="Y40" s="1015"/>
      <c r="Z40" s="1016"/>
      <c r="AA40" s="996" t="s">
        <v>12</v>
      </c>
      <c r="AB40" s="997"/>
      <c r="AC40" s="220"/>
      <c r="AD40" s="983" t="s">
        <v>14</v>
      </c>
      <c r="AE40" s="983"/>
      <c r="AF40" s="983"/>
      <c r="AG40" s="983"/>
      <c r="AH40" s="983"/>
      <c r="AI40" s="996" t="s">
        <v>12</v>
      </c>
      <c r="AJ40" s="997"/>
      <c r="AK40" s="220"/>
      <c r="AL40" s="983" t="s">
        <v>14</v>
      </c>
      <c r="AM40" s="983"/>
      <c r="AN40" s="983"/>
      <c r="AO40" s="983"/>
      <c r="AP40" s="983"/>
      <c r="AS40" s="98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8"/>
      <c r="AU40" s="988"/>
      <c r="AV40" s="988"/>
      <c r="AW40" s="988"/>
      <c r="AX40" s="988"/>
      <c r="AY40" s="988"/>
      <c r="AZ40" s="988"/>
      <c r="BA40" s="988"/>
      <c r="BB40" s="988"/>
      <c r="BC40" s="988"/>
      <c r="BD40" s="988"/>
      <c r="BE40" s="988"/>
      <c r="BF40" s="988"/>
      <c r="BG40" s="988"/>
      <c r="BH40" s="989"/>
    </row>
    <row r="41" spans="2:82" ht="22.5" customHeight="1">
      <c r="B41" s="1140"/>
      <c r="C41" s="1140"/>
      <c r="D41" s="1140"/>
      <c r="E41" s="1140"/>
      <c r="F41" s="1140"/>
      <c r="G41" s="1013"/>
      <c r="H41" s="1013"/>
      <c r="I41" s="1013"/>
      <c r="J41" s="1013"/>
      <c r="K41" s="1013"/>
      <c r="L41" s="1013"/>
      <c r="M41" s="1013"/>
      <c r="N41" s="1013"/>
      <c r="O41" s="1013"/>
      <c r="P41" s="1013"/>
      <c r="Q41" s="1013"/>
      <c r="R41" s="1013"/>
      <c r="S41" s="1013"/>
      <c r="T41" s="1013"/>
      <c r="U41" s="192"/>
      <c r="V41" s="219" t="str">
        <f>IFERROR(IF(OR(G9="特定加算Ⅱ",G9="特定加算なし"),"✓",""),"")</f>
        <v/>
      </c>
      <c r="W41" s="1014" t="s">
        <v>15</v>
      </c>
      <c r="X41" s="1015"/>
      <c r="Y41" s="1015"/>
      <c r="Z41" s="1016"/>
      <c r="AA41" s="996"/>
      <c r="AB41" s="997"/>
      <c r="AC41" s="234" t="s">
        <v>85</v>
      </c>
      <c r="AD41" s="1025"/>
      <c r="AE41" s="1026"/>
      <c r="AF41" s="1026"/>
      <c r="AG41" s="1026"/>
      <c r="AH41" s="1027"/>
      <c r="AI41" s="996"/>
      <c r="AJ41" s="997"/>
      <c r="AK41" s="234" t="s">
        <v>85</v>
      </c>
      <c r="AL41" s="1025"/>
      <c r="AM41" s="1026"/>
      <c r="AN41" s="1026"/>
      <c r="AO41" s="1026"/>
      <c r="AP41" s="1027"/>
      <c r="AS41" s="990"/>
      <c r="AT41" s="991"/>
      <c r="AU41" s="991"/>
      <c r="AV41" s="991"/>
      <c r="AW41" s="991"/>
      <c r="AX41" s="991"/>
      <c r="AY41" s="991"/>
      <c r="AZ41" s="991"/>
      <c r="BA41" s="991"/>
      <c r="BB41" s="991"/>
      <c r="BC41" s="991"/>
      <c r="BD41" s="991"/>
      <c r="BE41" s="991"/>
      <c r="BF41" s="991"/>
      <c r="BG41" s="991"/>
      <c r="BH41" s="992"/>
    </row>
    <row r="42" spans="2:82" ht="17.100000000000001" customHeight="1" thickBot="1">
      <c r="B42" s="1140"/>
      <c r="C42" s="1140"/>
      <c r="D42" s="1140"/>
      <c r="E42" s="1140"/>
      <c r="F42" s="1140"/>
      <c r="G42" s="1013"/>
      <c r="H42" s="1013"/>
      <c r="I42" s="1013"/>
      <c r="J42" s="1013"/>
      <c r="K42" s="1013"/>
      <c r="L42" s="1013"/>
      <c r="M42" s="1013"/>
      <c r="N42" s="1013"/>
      <c r="O42" s="1013"/>
      <c r="P42" s="1013"/>
      <c r="Q42" s="1013"/>
      <c r="R42" s="1013"/>
      <c r="S42" s="1013"/>
      <c r="T42" s="1013"/>
      <c r="U42" s="192"/>
      <c r="V42" s="185"/>
      <c r="W42" s="235"/>
      <c r="X42" s="235"/>
      <c r="Y42" s="235"/>
      <c r="Z42" s="235"/>
      <c r="AA42" s="210"/>
      <c r="AB42" s="210"/>
      <c r="AC42" s="236"/>
      <c r="AD42" s="983" t="s">
        <v>15</v>
      </c>
      <c r="AE42" s="983"/>
      <c r="AF42" s="983"/>
      <c r="AG42" s="983"/>
      <c r="AH42" s="983"/>
      <c r="AI42" s="210"/>
      <c r="AJ42" s="210"/>
      <c r="AK42" s="236"/>
      <c r="AL42" s="983" t="s">
        <v>15</v>
      </c>
      <c r="AM42" s="983"/>
      <c r="AN42" s="983"/>
      <c r="AO42" s="983"/>
      <c r="AP42" s="983"/>
      <c r="AS42" s="993"/>
      <c r="AT42" s="994"/>
      <c r="AU42" s="994"/>
      <c r="AV42" s="994"/>
      <c r="AW42" s="994"/>
      <c r="AX42" s="994"/>
      <c r="AY42" s="994"/>
      <c r="AZ42" s="994"/>
      <c r="BA42" s="994"/>
      <c r="BB42" s="994"/>
      <c r="BC42" s="994"/>
      <c r="BD42" s="994"/>
      <c r="BE42" s="994"/>
      <c r="BF42" s="994"/>
      <c r="BG42" s="994"/>
      <c r="BH42" s="995"/>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0" t="s">
        <v>2219</v>
      </c>
      <c r="C44" s="1140"/>
      <c r="D44" s="1140"/>
      <c r="E44" s="1140"/>
      <c r="F44" s="1140"/>
      <c r="G44" s="1013" t="s">
        <v>2156</v>
      </c>
      <c r="H44" s="1013"/>
      <c r="I44" s="1013"/>
      <c r="J44" s="1013"/>
      <c r="K44" s="1013"/>
      <c r="L44" s="1013"/>
      <c r="M44" s="1013"/>
      <c r="N44" s="1013"/>
      <c r="O44" s="1013"/>
      <c r="P44" s="1013"/>
      <c r="Q44" s="1013"/>
      <c r="R44" s="1013"/>
      <c r="S44" s="1013"/>
      <c r="T44" s="1013"/>
      <c r="U44" s="218"/>
      <c r="V44" s="219" t="str">
        <f>IFERROR(IF(OR(G9="特定加算Ⅰ",G9="特定加算Ⅱ"),"✓",""),"")</f>
        <v/>
      </c>
      <c r="W44" s="1014" t="s">
        <v>14</v>
      </c>
      <c r="X44" s="1015"/>
      <c r="Y44" s="1015"/>
      <c r="Z44" s="1016"/>
      <c r="AA44" s="996" t="s">
        <v>12</v>
      </c>
      <c r="AB44" s="997"/>
      <c r="AC44" s="220"/>
      <c r="AD44" s="983" t="s">
        <v>14</v>
      </c>
      <c r="AE44" s="983"/>
      <c r="AF44" s="983"/>
      <c r="AG44" s="983"/>
      <c r="AH44" s="983"/>
      <c r="AI44" s="996" t="s">
        <v>12</v>
      </c>
      <c r="AJ44" s="997"/>
      <c r="AK44" s="220"/>
      <c r="AL44" s="983" t="s">
        <v>14</v>
      </c>
      <c r="AM44" s="983"/>
      <c r="AN44" s="983"/>
      <c r="AO44" s="983"/>
      <c r="AP44" s="983"/>
      <c r="AS44" s="987" t="str">
        <f>IFERROR(IF(AS63="○","！R5年度に満たしていた要件を満たさない計画になっている。",IF(OR(AH63=2,AP63=2),VLOOKUP(AS1,【参考】数式用2!E6:S23,15,FALSE),"")),"")</f>
        <v/>
      </c>
      <c r="AT44" s="988"/>
      <c r="AU44" s="988"/>
      <c r="AV44" s="988"/>
      <c r="AW44" s="988"/>
      <c r="AX44" s="988"/>
      <c r="AY44" s="988"/>
      <c r="AZ44" s="988"/>
      <c r="BA44" s="988"/>
      <c r="BB44" s="988"/>
      <c r="BC44" s="988"/>
      <c r="BD44" s="988"/>
      <c r="BE44" s="988"/>
      <c r="BF44" s="988"/>
      <c r="BG44" s="988"/>
      <c r="BH44" s="989"/>
    </row>
    <row r="45" spans="2:82" ht="17.100000000000001" customHeight="1" thickBot="1">
      <c r="B45" s="1140"/>
      <c r="C45" s="1140"/>
      <c r="D45" s="1140"/>
      <c r="E45" s="1140"/>
      <c r="F45" s="1140"/>
      <c r="G45" s="1013"/>
      <c r="H45" s="1013"/>
      <c r="I45" s="1013"/>
      <c r="J45" s="1013"/>
      <c r="K45" s="1013"/>
      <c r="L45" s="1013"/>
      <c r="M45" s="1013"/>
      <c r="N45" s="1013"/>
      <c r="O45" s="1013"/>
      <c r="P45" s="1013"/>
      <c r="Q45" s="1013"/>
      <c r="R45" s="1013"/>
      <c r="S45" s="1013"/>
      <c r="T45" s="1013"/>
      <c r="U45" s="218"/>
      <c r="V45" s="219" t="str">
        <f>IFERROR(IF(G9="特定加算なし","✓",""),"")</f>
        <v/>
      </c>
      <c r="W45" s="1014" t="s">
        <v>15</v>
      </c>
      <c r="X45" s="1015"/>
      <c r="Y45" s="1015"/>
      <c r="Z45" s="1016"/>
      <c r="AA45" s="996"/>
      <c r="AB45" s="997"/>
      <c r="AC45" s="220"/>
      <c r="AD45" s="983" t="s">
        <v>15</v>
      </c>
      <c r="AE45" s="983"/>
      <c r="AF45" s="983"/>
      <c r="AG45" s="983"/>
      <c r="AH45" s="983"/>
      <c r="AI45" s="996"/>
      <c r="AJ45" s="997"/>
      <c r="AK45" s="220"/>
      <c r="AL45" s="983" t="s">
        <v>15</v>
      </c>
      <c r="AM45" s="983"/>
      <c r="AN45" s="983"/>
      <c r="AO45" s="983"/>
      <c r="AP45" s="983"/>
      <c r="AS45" s="993"/>
      <c r="AT45" s="994"/>
      <c r="AU45" s="994"/>
      <c r="AV45" s="994"/>
      <c r="AW45" s="994"/>
      <c r="AX45" s="994"/>
      <c r="AY45" s="994"/>
      <c r="AZ45" s="994"/>
      <c r="BA45" s="994"/>
      <c r="BB45" s="994"/>
      <c r="BC45" s="994"/>
      <c r="BD45" s="994"/>
      <c r="BE45" s="994"/>
      <c r="BF45" s="994"/>
      <c r="BG45" s="994"/>
      <c r="BH45" s="995"/>
      <c r="BO45" s="238"/>
    </row>
    <row r="46" spans="2:82" ht="11.25" customHeight="1">
      <c r="B46" s="224"/>
      <c r="AJ46" s="239"/>
      <c r="AK46" s="239"/>
      <c r="AL46" s="239"/>
      <c r="AM46" s="239"/>
      <c r="AN46" s="239"/>
      <c r="AO46" s="239"/>
      <c r="AP46" s="239"/>
    </row>
    <row r="47" spans="2:82" ht="21" customHeight="1">
      <c r="B47" s="1135" t="s">
        <v>2311</v>
      </c>
      <c r="C47" s="1135"/>
      <c r="D47" s="1135"/>
      <c r="E47" s="1135"/>
      <c r="F47" s="1135"/>
      <c r="G47" s="1135"/>
      <c r="H47" s="1135"/>
      <c r="I47" s="1135"/>
      <c r="J47" s="1135"/>
      <c r="K47" s="1135"/>
      <c r="L47" s="1135"/>
      <c r="M47" s="1135"/>
      <c r="N47" s="1135"/>
      <c r="O47" s="1135"/>
      <c r="P47" s="1135"/>
      <c r="Q47" s="1135"/>
      <c r="R47" s="1135"/>
      <c r="S47" s="1135"/>
      <c r="T47" s="1135"/>
      <c r="U47" s="1135"/>
      <c r="V47" s="1135"/>
      <c r="W47" s="1135"/>
      <c r="X47" s="1135"/>
      <c r="Y47" s="1135"/>
      <c r="Z47" s="1135"/>
      <c r="AA47" s="1135"/>
      <c r="AB47" s="1135"/>
      <c r="AC47" s="1135"/>
      <c r="AD47" s="1135"/>
      <c r="AE47" s="1135"/>
      <c r="AF47" s="1135"/>
      <c r="AG47" s="1135"/>
      <c r="AH47" s="113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37"/>
      <c r="C48" s="1138"/>
      <c r="D48" s="1138"/>
      <c r="E48" s="1138"/>
      <c r="F48" s="1139"/>
      <c r="G48" s="1153" t="str">
        <f>IF(F15=4,"R6.4～R6.5",IF(F15=5,"R6.5",""))</f>
        <v>R6.4～R6.5</v>
      </c>
      <c r="H48" s="1153"/>
      <c r="I48" s="1153"/>
      <c r="J48" s="1153"/>
      <c r="K48" s="1153"/>
      <c r="L48" s="1153"/>
      <c r="M48" s="1153"/>
      <c r="N48" s="1153"/>
      <c r="O48" s="1153"/>
      <c r="P48" s="1153"/>
      <c r="Q48" s="1153"/>
      <c r="R48" s="1153"/>
      <c r="S48" s="1153"/>
      <c r="T48" s="1153"/>
      <c r="U48" s="1153"/>
      <c r="V48" s="1153"/>
      <c r="W48" s="1153"/>
      <c r="X48" s="1153"/>
      <c r="Y48" s="1153"/>
      <c r="Z48" s="1153"/>
      <c r="AA48" s="996" t="s">
        <v>12</v>
      </c>
      <c r="AB48" s="997"/>
      <c r="AC48" s="1153" t="str">
        <f>IF(OR(F15=4,F15=5),"R6.6","R"&amp;D15&amp;"."&amp;F15)&amp;"～R"&amp;K15&amp;"."&amp;M15</f>
        <v>R6.6～R7.3</v>
      </c>
      <c r="AD48" s="1153"/>
      <c r="AE48" s="1153"/>
      <c r="AF48" s="1153"/>
      <c r="AG48" s="1153"/>
      <c r="AH48" s="1153"/>
      <c r="AS48" s="1005" t="str">
        <f>IFERROR(IF(AND(OR(AP58=1,AP58=2),OR(AP59=1,AP59=2),OR(AP60=1,AP60=2)),"処遇加算Ⅰ",IF(AND(OR(AP58=1,AP58=2),OR(AP59=1,AP59=2),OR(AP60=0,AP60=3)),"処遇加算Ⅱ",IF(OR(OR(AP58=1,AP58=2),OR(AP59=1,AP59=2)),"処遇加算Ⅲ",""))),"")</f>
        <v/>
      </c>
      <c r="AT48" s="1005"/>
      <c r="AU48" s="1005"/>
      <c r="AV48" s="1005"/>
      <c r="AW48" s="1005" t="str">
        <f>IFERROR(IF(AND(AP61=1,AP62=1,AP63=1),"特定加算Ⅰ",IF(AND(AP61=1,AP62=2,AP63=1),"特定加算Ⅱ",IF(OR(AP61=2,AP62=2,AP63=2),"特定加算なし",""))),"")</f>
        <v>特定加算なし</v>
      </c>
      <c r="AX48" s="1005"/>
      <c r="AY48" s="1005"/>
      <c r="AZ48" s="1005"/>
      <c r="BA48" s="1005" t="str">
        <f>IFERROR(IF(OR(L9="ベア加算",AND(L9="ベア加算なし",AP57=1)),"ベア加算",IF(AP57=2,"ベア加算なし","")),"")</f>
        <v/>
      </c>
      <c r="BB48" s="1005"/>
      <c r="BC48" s="1005"/>
      <c r="BD48" s="1005"/>
      <c r="BE48" s="1006" t="str">
        <f>AS48&amp;AW48&amp;BA48</f>
        <v>特定加算なし</v>
      </c>
      <c r="BF48" s="1006"/>
      <c r="BG48" s="1006"/>
      <c r="BH48" s="1006"/>
      <c r="BI48" s="1006"/>
      <c r="BJ48" s="1006"/>
      <c r="BK48" s="1006"/>
      <c r="BL48" s="1006"/>
      <c r="BM48" s="1006"/>
      <c r="BN48" s="1006"/>
      <c r="BO48" s="1006"/>
      <c r="BP48" s="1006"/>
      <c r="BQ48" s="241"/>
      <c r="BR48" s="241"/>
      <c r="BS48" s="241"/>
      <c r="BT48" s="241"/>
      <c r="BU48" s="241"/>
      <c r="BV48" s="241"/>
      <c r="BW48" s="241"/>
      <c r="BX48" s="241"/>
      <c r="BY48" s="241"/>
      <c r="BZ48" s="241"/>
      <c r="CD48" s="242"/>
    </row>
    <row r="49" spans="2:86" ht="18" customHeight="1">
      <c r="B49" s="1141" t="s">
        <v>2158</v>
      </c>
      <c r="C49" s="1142"/>
      <c r="D49" s="1142"/>
      <c r="E49" s="1142"/>
      <c r="F49" s="1143"/>
      <c r="G49" s="1126" t="str">
        <f>IFERROR(IF(AND(OR(AH58=1,AH58=2),OR(AH59=1,AH59=2),OR(AH60=1,AH60=2)),"処遇加算Ⅰ",IF(AND(OR(AH58=1,AH58=2),OR(AH59=1,AH59=2),OR(AH60=0,AH60=3)),"処遇加算Ⅱ",IF(OR(OR(AH58=1,AH58=2),OR(AH59=1,AH59=2)),"処遇加算Ⅲ",""))),"")</f>
        <v/>
      </c>
      <c r="H49" s="1127"/>
      <c r="I49" s="1127"/>
      <c r="J49" s="1127"/>
      <c r="K49" s="1152"/>
      <c r="L49" s="1126" t="str">
        <f>IFERROR(IF(G9="","",IF(AND(AH61=1,AH62=1,AH63=1),"特定加算Ⅰ",IF(AND(AH61=1,AH62=2,AH63=1),"特定加算Ⅱ",IF(OR(AH61=2,AH62=2,AH63=2),"特定加算なし","")))),"")</f>
        <v/>
      </c>
      <c r="M49" s="1127"/>
      <c r="N49" s="1127"/>
      <c r="O49" s="1127"/>
      <c r="P49" s="1128"/>
      <c r="Q49" s="1129" t="str">
        <f>IFERROR(IF(OR(L9="ベア加算",AND(L9="ベア加算なし",AH57=1)),"ベア加算",IF(AH57=2,"ベア加算なし","")),"")</f>
        <v/>
      </c>
      <c r="R49" s="1127"/>
      <c r="S49" s="1127"/>
      <c r="T49" s="1127"/>
      <c r="U49" s="1128"/>
      <c r="V49" s="1130" t="s">
        <v>10</v>
      </c>
      <c r="W49" s="1131"/>
      <c r="X49" s="1131"/>
      <c r="Y49" s="1131"/>
      <c r="Z49" s="1131"/>
      <c r="AA49" s="1048"/>
      <c r="AB49" s="1048"/>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1" t="s">
        <v>2159</v>
      </c>
      <c r="C50" s="1142"/>
      <c r="D50" s="1142"/>
      <c r="E50" s="1142"/>
      <c r="F50" s="1143"/>
      <c r="G50" s="1147" t="str">
        <f>IFERROR(VLOOKUP(Y5,【参考】数式用!$A$5:$J$27,MATCH(G49,【参考】数式用!$B$4:$J$4,0)+1,0),"")</f>
        <v/>
      </c>
      <c r="H50" s="1148"/>
      <c r="I50" s="1148"/>
      <c r="J50" s="1148"/>
      <c r="K50" s="1149"/>
      <c r="L50" s="1147" t="str">
        <f>IFERROR(VLOOKUP(Y5,【参考】数式用!$A$5:$J$27,MATCH(L49,【参考】数式用!$B$4:$J$4,0)+1,0),"")</f>
        <v/>
      </c>
      <c r="M50" s="1148"/>
      <c r="N50" s="1148"/>
      <c r="O50" s="1148"/>
      <c r="P50" s="1150"/>
      <c r="Q50" s="1151" t="str">
        <f>IFERROR(VLOOKUP(Y5,【参考】数式用!$A$5:$J$27,MATCH(Q49,【参考】数式用!$B$4:$J$4,0)+1,0),"")</f>
        <v/>
      </c>
      <c r="R50" s="1148"/>
      <c r="S50" s="1148"/>
      <c r="T50" s="1148"/>
      <c r="U50" s="1150"/>
      <c r="V50" s="1106">
        <f>SUM(G50,L50,Q50)</f>
        <v>0</v>
      </c>
      <c r="W50" s="1107"/>
      <c r="X50" s="1107"/>
      <c r="Y50" s="1107"/>
      <c r="Z50" s="1107"/>
      <c r="AA50" s="1048"/>
      <c r="AB50" s="1048"/>
      <c r="AC50" s="1160" t="str">
        <f>IFERROR(VLOOKUP(Y5,【参考】数式用!$A$5:$AB$27,MATCH(AC49,【参考】数式用!$B$4:$AB$4,0)+1,FALSE),"")</f>
        <v/>
      </c>
      <c r="AD50" s="1161"/>
      <c r="AE50" s="1161"/>
      <c r="AF50" s="1161"/>
      <c r="AG50" s="1161"/>
      <c r="AH50" s="1162"/>
      <c r="AS50" s="1003" t="s">
        <v>2190</v>
      </c>
      <c r="AT50" s="1003"/>
      <c r="AU50" s="1003"/>
      <c r="AV50" s="1003"/>
      <c r="AW50" s="1003" t="s">
        <v>2191</v>
      </c>
      <c r="AX50" s="1003"/>
      <c r="AY50" s="1003"/>
      <c r="AZ50" s="1003"/>
      <c r="BA50" s="1003" t="s">
        <v>13</v>
      </c>
      <c r="BB50" s="1003"/>
      <c r="BC50" s="1003"/>
      <c r="BD50" s="1003"/>
      <c r="BE50" s="1003" t="s">
        <v>2192</v>
      </c>
      <c r="BF50" s="1003"/>
      <c r="BG50" s="1003"/>
      <c r="BH50" s="1003"/>
      <c r="BI50" s="1003" t="s">
        <v>2195</v>
      </c>
      <c r="BJ50" s="1003"/>
      <c r="BK50" s="1003"/>
      <c r="BL50" s="1003"/>
      <c r="BM50" s="241"/>
      <c r="BN50" s="1003" t="s">
        <v>2194</v>
      </c>
      <c r="BO50" s="1003"/>
      <c r="BP50" s="1003"/>
      <c r="BQ50" s="1003"/>
      <c r="BR50" s="1003"/>
      <c r="BS50" s="1003"/>
      <c r="BT50" s="241"/>
      <c r="BV50" s="1164" t="s">
        <v>2197</v>
      </c>
      <c r="BW50" s="1165"/>
      <c r="BX50" s="1165"/>
      <c r="BY50" s="1165"/>
      <c r="BZ50" s="1165"/>
      <c r="CA50" s="1166"/>
      <c r="CD50" s="242"/>
    </row>
    <row r="51" spans="2:86" ht="17.25" customHeight="1">
      <c r="B51" s="1144" t="s">
        <v>2288</v>
      </c>
      <c r="C51" s="1145"/>
      <c r="D51" s="1145"/>
      <c r="E51" s="1145"/>
      <c r="F51" s="1146"/>
      <c r="G51" s="1021" t="str">
        <f>IFERROR(ROUNDDOWN(ROUND(AM5*G50,0)*P5,0)*H53,"")</f>
        <v/>
      </c>
      <c r="H51" s="1021"/>
      <c r="I51" s="1021"/>
      <c r="J51" s="1021"/>
      <c r="K51" s="148" t="s">
        <v>2283</v>
      </c>
      <c r="L51" s="1020" t="str">
        <f>IFERROR(ROUNDDOWN(ROUND(AM5*L50,0)*P5,0)*H53,"")</f>
        <v/>
      </c>
      <c r="M51" s="1021"/>
      <c r="N51" s="1021"/>
      <c r="O51" s="1021"/>
      <c r="P51" s="148" t="s">
        <v>2283</v>
      </c>
      <c r="Q51" s="1020" t="str">
        <f>IFERROR(ROUNDDOWN(ROUND(AM5*Q50,0)*P5,0)*H53,"")</f>
        <v/>
      </c>
      <c r="R51" s="1021"/>
      <c r="S51" s="1021"/>
      <c r="T51" s="1021"/>
      <c r="U51" s="149" t="s">
        <v>2283</v>
      </c>
      <c r="V51" s="1124">
        <f>IFERROR(SUM(G51,L51,Q51),"")</f>
        <v>0</v>
      </c>
      <c r="W51" s="1125"/>
      <c r="X51" s="1125"/>
      <c r="Y51" s="1125"/>
      <c r="Z51" s="150" t="s">
        <v>2283</v>
      </c>
      <c r="AB51" s="151"/>
      <c r="AC51" s="1020" t="str">
        <f>IFERROR(ROUNDDOWN(ROUND(AM5*AC50,0)*P5,0)*AD53,"")</f>
        <v/>
      </c>
      <c r="AD51" s="1021"/>
      <c r="AE51" s="1021"/>
      <c r="AF51" s="1021"/>
      <c r="AG51" s="1021"/>
      <c r="AH51" s="149" t="s">
        <v>2283</v>
      </c>
      <c r="AS51" s="1008" t="str">
        <f>IFERROR(ROUNDDOWN(ROUND(AM5*(G50-B10),0)*P5,0)*H53,"")</f>
        <v/>
      </c>
      <c r="AT51" s="1008"/>
      <c r="AU51" s="1008"/>
      <c r="AV51" s="1008"/>
      <c r="AW51" s="1008" t="str">
        <f>IFERROR(ROUNDDOWN(ROUND(AM5*(L50-G10),0)*P5,0)*H53,"")</f>
        <v/>
      </c>
      <c r="AX51" s="1008"/>
      <c r="AY51" s="1008"/>
      <c r="AZ51" s="1008"/>
      <c r="BA51" s="1008" t="str">
        <f>IFERROR(ROUNDDOWN(ROUND(AM5*(Q50-L10),0)*P5,0)*H53,"")</f>
        <v/>
      </c>
      <c r="BB51" s="1008"/>
      <c r="BC51" s="1008"/>
      <c r="BD51" s="1008"/>
      <c r="BE51" s="1008" t="str">
        <f>IFERROR(ROUNDDOWN(ROUND(AM5*(AC50-Q10),0)*P5,0)*AD53,"")</f>
        <v/>
      </c>
      <c r="BF51" s="1008"/>
      <c r="BG51" s="1008"/>
      <c r="BH51" s="1008"/>
      <c r="BI51" s="1008">
        <f>SUM(AS51:BH51)</f>
        <v>0</v>
      </c>
      <c r="BJ51" s="1008"/>
      <c r="BK51" s="1008"/>
      <c r="BL51" s="1008"/>
      <c r="BM51" s="241"/>
      <c r="BN51" s="1008" t="str">
        <f>IFERROR(ROUNDDOWN(ROUNDDOWN(ROUND(AM5*(VLOOKUP(Y5,【参考】数式用!$A$5:$AB$27,14,FALSE)),0)*P5,0)*AD53*0.5,0),"")</f>
        <v/>
      </c>
      <c r="BO51" s="1008"/>
      <c r="BP51" s="1008"/>
      <c r="BQ51" s="1008"/>
      <c r="BR51" s="1008"/>
      <c r="BS51" s="1008"/>
      <c r="BT51" s="241"/>
      <c r="BV51" s="1167">
        <f>IF(AND(Q49="ベア加算なし",BA48="ベア加算"),ROUNDDOWN(ROUND(AM5*VLOOKUP(Y5,【参考】数式用!$A$5:$AB$27,9,FALSE),0)*P5,0)*AD53,0)</f>
        <v>0</v>
      </c>
      <c r="BW51" s="1168"/>
      <c r="BX51" s="1168"/>
      <c r="BY51" s="1168"/>
      <c r="BZ51" s="1168"/>
      <c r="CA51" s="1169"/>
      <c r="CD51" s="242"/>
    </row>
    <row r="52" spans="2:86" ht="13.5" customHeight="1">
      <c r="B52" s="1144"/>
      <c r="C52" s="1145"/>
      <c r="D52" s="1145"/>
      <c r="E52" s="1145"/>
      <c r="F52" s="1146"/>
      <c r="G52" s="1024" t="str">
        <f>IFERROR("("&amp;TEXT(G51/H53,"#,##0円")&amp;"/月)","")</f>
        <v/>
      </c>
      <c r="H52" s="1019"/>
      <c r="I52" s="1019"/>
      <c r="J52" s="1019"/>
      <c r="K52" s="1019"/>
      <c r="L52" s="1019" t="str">
        <f>IFERROR("("&amp;TEXT(L51/H53,"#,##0円")&amp;"/月)","")</f>
        <v/>
      </c>
      <c r="M52" s="1019"/>
      <c r="N52" s="1019"/>
      <c r="O52" s="1019"/>
      <c r="P52" s="1019"/>
      <c r="Q52" s="1019" t="str">
        <f>IFERROR("("&amp;TEXT(Q51/H53,"#,##0円")&amp;"/月)","")</f>
        <v/>
      </c>
      <c r="R52" s="1019"/>
      <c r="S52" s="1019"/>
      <c r="T52" s="1019"/>
      <c r="U52" s="1019"/>
      <c r="V52" s="1019" t="str">
        <f>IFERROR("("&amp;TEXT(V51/H53,"#,##0円")&amp;"/月)","")</f>
        <v>(0円/月)</v>
      </c>
      <c r="W52" s="1019"/>
      <c r="X52" s="1019"/>
      <c r="Y52" s="1019"/>
      <c r="Z52" s="1019"/>
      <c r="AB52" s="151"/>
      <c r="AC52" s="1022" t="str">
        <f>IFERROR("("&amp;TEXT(AC51/AD53,"#,##0円")&amp;"/月)","")</f>
        <v/>
      </c>
      <c r="AD52" s="1023"/>
      <c r="AE52" s="1023"/>
      <c r="AF52" s="1023"/>
      <c r="AG52" s="1023"/>
      <c r="AH52" s="102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6" t="s">
        <v>239</v>
      </c>
      <c r="V56" s="1006"/>
      <c r="W56" s="1006"/>
      <c r="X56" s="1006"/>
      <c r="Y56" s="1006"/>
      <c r="Z56" s="1006"/>
      <c r="AA56" s="245"/>
      <c r="AB56" s="249"/>
      <c r="AC56" s="1006" t="str">
        <f>IF(F15=4,"R6.4～R6.5",IF(F15=5,"R6.5",""))</f>
        <v>R6.4～R6.5</v>
      </c>
      <c r="AD56" s="1006"/>
      <c r="AE56" s="1006"/>
      <c r="AF56" s="1006"/>
      <c r="AG56" s="1006"/>
      <c r="AH56" s="1006"/>
      <c r="AI56" s="250"/>
      <c r="AJ56" s="249"/>
      <c r="AK56" s="1006" t="str">
        <f>IF(OR(F15=4,F15=5),"R6.6","R"&amp;D15&amp;"."&amp;F15)&amp;"～R"&amp;K15&amp;"."&amp;M15</f>
        <v>R6.6～R7.3</v>
      </c>
      <c r="AL56" s="1006"/>
      <c r="AM56" s="1006"/>
      <c r="AN56" s="1006"/>
      <c r="AO56" s="1006"/>
      <c r="AP56" s="1006"/>
      <c r="AQ56" s="245"/>
      <c r="AR56" s="245"/>
      <c r="AS56" s="1009" t="s">
        <v>2404</v>
      </c>
      <c r="AT56" s="1009"/>
      <c r="AU56" s="1009"/>
      <c r="AV56" s="1009"/>
      <c r="AW56" s="1009" t="s">
        <v>2403</v>
      </c>
      <c r="AX56" s="1009"/>
      <c r="AY56" s="1009"/>
      <c r="AZ56" s="1009"/>
    </row>
    <row r="57" spans="2:86" ht="15.95" customHeight="1">
      <c r="U57" s="1003" t="s">
        <v>2198</v>
      </c>
      <c r="V57" s="1003"/>
      <c r="W57" s="1003"/>
      <c r="X57" s="1003"/>
      <c r="Y57" s="1003"/>
      <c r="Z57" s="252" t="str">
        <f>IF(AND(B9&lt;&gt;"処遇加算なし",F15=4),IF(V21="✓",1,IF(V22="✓",2,"")),"")</f>
        <v/>
      </c>
      <c r="AA57" s="245"/>
      <c r="AB57" s="249"/>
      <c r="AC57" s="1003" t="s">
        <v>2198</v>
      </c>
      <c r="AD57" s="1003"/>
      <c r="AE57" s="1003"/>
      <c r="AF57" s="1003"/>
      <c r="AG57" s="1003"/>
      <c r="AH57" s="534">
        <f>IF(AND(F15&lt;&gt;4,F15&lt;&gt;5),0,IF(AT8="○",1,0))</f>
        <v>0</v>
      </c>
      <c r="AI57" s="253"/>
      <c r="AJ57" s="249"/>
      <c r="AK57" s="1003" t="s">
        <v>2198</v>
      </c>
      <c r="AL57" s="1003"/>
      <c r="AM57" s="1003"/>
      <c r="AN57" s="1003"/>
      <c r="AO57" s="1003"/>
      <c r="AP57" s="534">
        <f>IF(AT8="○",1,0)</f>
        <v>0</v>
      </c>
      <c r="AQ57" s="245"/>
      <c r="AR57" s="245"/>
      <c r="AS57" s="1002"/>
      <c r="AT57" s="1002"/>
      <c r="AU57" s="1002"/>
      <c r="AV57" s="1002"/>
      <c r="AW57" s="1010"/>
      <c r="AX57" s="1010"/>
      <c r="AY57" s="1010"/>
      <c r="AZ57" s="1010"/>
      <c r="BP57" s="251"/>
      <c r="BR57" s="251"/>
      <c r="BS57" s="251"/>
      <c r="BT57" s="251"/>
      <c r="BU57" s="251"/>
      <c r="BV57" s="251"/>
      <c r="BW57" s="251"/>
      <c r="BX57" s="251"/>
      <c r="BY57" s="251"/>
      <c r="BZ57" s="251"/>
      <c r="CA57" s="251"/>
      <c r="CB57" s="251"/>
      <c r="CC57" s="251"/>
      <c r="CD57" s="251"/>
      <c r="CE57" s="251"/>
      <c r="CF57" s="251"/>
      <c r="CH57" s="254"/>
    </row>
    <row r="58" spans="2:86" ht="15.95" customHeight="1">
      <c r="U58" s="1012" t="s">
        <v>2199</v>
      </c>
      <c r="V58" s="1012"/>
      <c r="W58" s="1012"/>
      <c r="X58" s="1012"/>
      <c r="Y58" s="1012"/>
      <c r="Z58" s="252" t="str">
        <f>IF(AND(B9&lt;&gt;"処遇加算なし",F15=4),IF(V24="✓",1,IF(V25="✓",2,IF(V26="✓",3,""))),"")</f>
        <v/>
      </c>
      <c r="AA58" s="245"/>
      <c r="AB58" s="249"/>
      <c r="AC58" s="1012" t="s">
        <v>2199</v>
      </c>
      <c r="AD58" s="1012"/>
      <c r="AE58" s="1012"/>
      <c r="AF58" s="1012"/>
      <c r="AG58" s="1012"/>
      <c r="AH58" s="534">
        <f>IF(AND(F15&lt;&gt;4,F15&lt;&gt;5),0,IF(AU8="○",1,3))</f>
        <v>3</v>
      </c>
      <c r="AI58" s="253"/>
      <c r="AJ58" s="249"/>
      <c r="AK58" s="1012" t="s">
        <v>2199</v>
      </c>
      <c r="AL58" s="1012"/>
      <c r="AM58" s="1012"/>
      <c r="AN58" s="1012"/>
      <c r="AO58" s="1012"/>
      <c r="AP58" s="534">
        <f>IF(AU8="○",1,3)</f>
        <v>3</v>
      </c>
      <c r="AQ58" s="245"/>
      <c r="AR58" s="245"/>
      <c r="AS58" s="1003" t="str">
        <f>IF(OR(AND(Z58=1,AH58=3),AND(Z58=1,AP58=3),AND(Z58=2,AH58=3,AH59=3),AND(Z58=2,AP58=3,AP59=3)),"○","")</f>
        <v/>
      </c>
      <c r="AT58" s="1003"/>
      <c r="AU58" s="1003"/>
      <c r="AV58" s="1003"/>
      <c r="AW58" s="1003" t="str">
        <f>IF(OR(AND(Z58=1,AH58=2),AND(Z58=1,AP58=2),AND(Z58=2,AH58=2,AH59=2),AND(Z58=2,AP58=2,AP59=2)),"○","")</f>
        <v/>
      </c>
      <c r="AX58" s="1003"/>
      <c r="AY58" s="1003"/>
      <c r="AZ58" s="1003"/>
      <c r="BP58" s="251"/>
      <c r="BR58" s="251"/>
      <c r="BS58" s="251"/>
      <c r="BT58" s="251"/>
      <c r="BU58" s="251"/>
      <c r="BV58" s="251"/>
      <c r="BW58" s="251"/>
      <c r="BX58" s="251"/>
      <c r="BY58" s="251"/>
      <c r="BZ58" s="251"/>
      <c r="CA58" s="251"/>
      <c r="CB58" s="251"/>
      <c r="CC58" s="251"/>
      <c r="CD58" s="251"/>
      <c r="CE58" s="251"/>
      <c r="CF58" s="251"/>
      <c r="CH58" s="254"/>
    </row>
    <row r="59" spans="2:86" ht="15.95" customHeight="1">
      <c r="U59" s="1012" t="s">
        <v>2200</v>
      </c>
      <c r="V59" s="1012"/>
      <c r="W59" s="1012"/>
      <c r="X59" s="1012"/>
      <c r="Y59" s="1012"/>
      <c r="Z59" s="252" t="str">
        <f>IF(AND(B9&lt;&gt;"処遇加算なし",F15=4),IF(V28="✓",1,IF(V29="✓",2,IF(V30="✓",3,""))),"")</f>
        <v/>
      </c>
      <c r="AA59" s="245"/>
      <c r="AB59" s="249"/>
      <c r="AC59" s="1012" t="s">
        <v>2200</v>
      </c>
      <c r="AD59" s="1012"/>
      <c r="AE59" s="1012"/>
      <c r="AF59" s="1012"/>
      <c r="AG59" s="1012"/>
      <c r="AH59" s="534">
        <f>IF(AND(F15&lt;&gt;4,F15&lt;&gt;5),0,IF(AV8="○",1,3))</f>
        <v>3</v>
      </c>
      <c r="AI59" s="253"/>
      <c r="AJ59" s="249"/>
      <c r="AK59" s="1012" t="s">
        <v>2200</v>
      </c>
      <c r="AL59" s="1012"/>
      <c r="AM59" s="1012"/>
      <c r="AN59" s="1012"/>
      <c r="AO59" s="1012"/>
      <c r="AP59" s="534">
        <f>IF(AV8="○",1,3)</f>
        <v>3</v>
      </c>
      <c r="AQ59" s="245"/>
      <c r="AR59" s="245"/>
      <c r="AS59" s="1003" t="str">
        <f>IF(OR(AND(Z59=1,AH59=3),AND(Z59=1,AP59=3),AND(Z59=2,AH58=3,AH59=3),AND(Z59=2,AP58=3,AP59=3)),"○","")</f>
        <v/>
      </c>
      <c r="AT59" s="1003"/>
      <c r="AU59" s="1003"/>
      <c r="AV59" s="1003"/>
      <c r="AW59" s="1003" t="str">
        <f>IF(OR(AND(Z59=1,AH58=2),AND(Z59=1,AP58=2),AND(Z59=2,AH58=2,AH59=2),AND(Z59=2,AP58=2,AP59=2)),"○","")</f>
        <v/>
      </c>
      <c r="AX59" s="1003"/>
      <c r="AY59" s="1003"/>
      <c r="AZ59" s="1003"/>
      <c r="BP59" s="251"/>
      <c r="BR59" s="251"/>
      <c r="BS59" s="251"/>
      <c r="BT59" s="251"/>
      <c r="BU59" s="251"/>
      <c r="BV59" s="251"/>
      <c r="BW59" s="251"/>
      <c r="BX59" s="251"/>
      <c r="BY59" s="251"/>
      <c r="BZ59" s="251"/>
      <c r="CA59" s="251"/>
      <c r="CB59" s="251"/>
      <c r="CC59" s="251"/>
      <c r="CD59" s="251"/>
      <c r="CE59" s="251"/>
      <c r="CF59" s="251"/>
      <c r="CH59" s="254"/>
    </row>
    <row r="60" spans="2:86" ht="15.95" customHeight="1">
      <c r="U60" s="1012" t="s">
        <v>2201</v>
      </c>
      <c r="V60" s="1012"/>
      <c r="W60" s="1012"/>
      <c r="X60" s="1012"/>
      <c r="Y60" s="1012"/>
      <c r="Z60" s="252" t="str">
        <f>IF(AND(B9&lt;&gt;"処遇加算なし",F15=4),IF(V32="✓",1,IF(V33="✓",2,"")),"")</f>
        <v/>
      </c>
      <c r="AA60" s="245"/>
      <c r="AB60" s="249"/>
      <c r="AC60" s="1012" t="s">
        <v>2201</v>
      </c>
      <c r="AD60" s="1012"/>
      <c r="AE60" s="1012"/>
      <c r="AF60" s="1012"/>
      <c r="AG60" s="1012"/>
      <c r="AH60" s="534">
        <f>IF(AND(F15&lt;&gt;4,F15&lt;&gt;5),0,IF(AW8="○",1,3))</f>
        <v>3</v>
      </c>
      <c r="AI60" s="253"/>
      <c r="AJ60" s="249"/>
      <c r="AK60" s="1012" t="s">
        <v>2201</v>
      </c>
      <c r="AL60" s="1012"/>
      <c r="AM60" s="1012"/>
      <c r="AN60" s="1012"/>
      <c r="AO60" s="1012"/>
      <c r="AP60" s="534">
        <f>IF(AW8="○",1,3)</f>
        <v>3</v>
      </c>
      <c r="AQ60" s="245"/>
      <c r="AR60" s="245"/>
      <c r="AS60" s="1004" t="str">
        <f>IF(OR(AND(Z60=1,AH60=3),AND(Z60=1,AP60=3)),"○","")</f>
        <v/>
      </c>
      <c r="AT60" s="1004"/>
      <c r="AU60" s="1004"/>
      <c r="AV60" s="1004"/>
      <c r="AW60" s="1004" t="str">
        <f>IF(OR(AND(Z60=1,AH60=2),AND(Z60=1,AP60=2)),"○","")</f>
        <v/>
      </c>
      <c r="AX60" s="1004"/>
      <c r="AY60" s="1004"/>
      <c r="AZ60" s="1004"/>
      <c r="BP60" s="251"/>
      <c r="BR60" s="251"/>
      <c r="BS60" s="251"/>
      <c r="BT60" s="251"/>
      <c r="BU60" s="251"/>
      <c r="BV60" s="251"/>
      <c r="BW60" s="251"/>
      <c r="BX60" s="251"/>
      <c r="BY60" s="251"/>
      <c r="BZ60" s="251"/>
      <c r="CA60" s="251"/>
      <c r="CB60" s="251"/>
      <c r="CC60" s="251"/>
      <c r="CD60" s="251"/>
      <c r="CE60" s="251"/>
      <c r="CF60" s="251"/>
      <c r="CH60" s="254"/>
    </row>
    <row r="61" spans="2:86" ht="15.95" customHeight="1">
      <c r="U61" s="1012" t="s">
        <v>2202</v>
      </c>
      <c r="V61" s="1012"/>
      <c r="W61" s="1012"/>
      <c r="X61" s="1012"/>
      <c r="Y61" s="1012"/>
      <c r="Z61" s="252" t="str">
        <f>IF(AND(B9&lt;&gt;"処遇加算なし",F15=4),IF(V36="✓",1,IF(V37="✓",2,"")),"")</f>
        <v/>
      </c>
      <c r="AA61" s="245"/>
      <c r="AB61" s="249"/>
      <c r="AC61" s="1012" t="s">
        <v>2202</v>
      </c>
      <c r="AD61" s="1012"/>
      <c r="AE61" s="1012"/>
      <c r="AF61" s="1012"/>
      <c r="AG61" s="1012"/>
      <c r="AH61" s="534">
        <f>IF(AND(F15&lt;&gt;4,F15&lt;&gt;5),0,IF(AX8="○",1,2))</f>
        <v>2</v>
      </c>
      <c r="AI61" s="253"/>
      <c r="AJ61" s="249"/>
      <c r="AK61" s="1012" t="s">
        <v>2202</v>
      </c>
      <c r="AL61" s="1012"/>
      <c r="AM61" s="1012"/>
      <c r="AN61" s="1012"/>
      <c r="AO61" s="1012"/>
      <c r="AP61" s="534">
        <f>IF(AX8="○",1,2)</f>
        <v>2</v>
      </c>
      <c r="AQ61" s="245"/>
      <c r="AR61" s="245"/>
      <c r="AS61" s="1003" t="str">
        <f>IF(OR(AND(Z61=1,AH61=2),AND(Z61=1,AP61=2)),"○","")</f>
        <v/>
      </c>
      <c r="AT61" s="1003"/>
      <c r="AU61" s="1003"/>
      <c r="AV61" s="1003"/>
      <c r="AW61" s="1011" t="str">
        <f>IF(OR((AD61-AL61)&lt;0,(AD61-AT61)&lt;0),"!","")</f>
        <v/>
      </c>
      <c r="AX61" s="1011"/>
      <c r="AY61" s="1011"/>
      <c r="AZ61" s="1011"/>
      <c r="BP61" s="251"/>
      <c r="BR61" s="251"/>
      <c r="BS61" s="251"/>
      <c r="BT61" s="251"/>
      <c r="BU61" s="251"/>
      <c r="BV61" s="251"/>
      <c r="BW61" s="251"/>
      <c r="BX61" s="251"/>
      <c r="BY61" s="251"/>
      <c r="BZ61" s="251"/>
      <c r="CA61" s="251"/>
      <c r="CB61" s="251"/>
      <c r="CC61" s="251"/>
      <c r="CD61" s="251"/>
      <c r="CE61" s="251"/>
      <c r="CF61" s="251"/>
      <c r="CH61" s="254"/>
    </row>
    <row r="62" spans="2:86" ht="15.95" customHeight="1">
      <c r="U62" s="1012" t="s">
        <v>2203</v>
      </c>
      <c r="V62" s="1012"/>
      <c r="W62" s="1012"/>
      <c r="X62" s="1012"/>
      <c r="Y62" s="1012"/>
      <c r="Z62" s="252" t="str">
        <f>IF(AND(B9&lt;&gt;"処遇加算なし",F15=4),IF(V40="✓",1,IF(V41="✓",2,"")),"")</f>
        <v/>
      </c>
      <c r="AA62" s="245"/>
      <c r="AB62" s="249"/>
      <c r="AC62" s="1012" t="s">
        <v>2203</v>
      </c>
      <c r="AD62" s="1012"/>
      <c r="AE62" s="1012"/>
      <c r="AF62" s="1012"/>
      <c r="AG62" s="1012"/>
      <c r="AH62" s="534">
        <f>IF(AND(F15&lt;&gt;4,F15&lt;&gt;5),0,IF(AY8="○",1,2))</f>
        <v>2</v>
      </c>
      <c r="AI62" s="253"/>
      <c r="AJ62" s="249"/>
      <c r="AK62" s="1012" t="s">
        <v>2203</v>
      </c>
      <c r="AL62" s="1012"/>
      <c r="AM62" s="1012"/>
      <c r="AN62" s="1012"/>
      <c r="AO62" s="1012"/>
      <c r="AP62" s="534">
        <f>IF(AY8="○",1,2)</f>
        <v>2</v>
      </c>
      <c r="AQ62" s="245"/>
      <c r="AR62" s="245"/>
      <c r="AS62" s="1003" t="str">
        <f>IF(OR(AND(Z62=1,AH62=2),AND(Z62=1,AP62=2)),"○","")</f>
        <v/>
      </c>
      <c r="AT62" s="1003"/>
      <c r="AU62" s="1003"/>
      <c r="AV62" s="1003"/>
      <c r="AW62" s="1011" t="str">
        <f>IF(OR((AD62-AL62)&lt;0,(AD62-AT62)&lt;0),"!","")</f>
        <v/>
      </c>
      <c r="AX62" s="1011"/>
      <c r="AY62" s="1011"/>
      <c r="AZ62" s="1011"/>
      <c r="BP62" s="251"/>
      <c r="BR62" s="251"/>
      <c r="BS62" s="251"/>
      <c r="BT62" s="251"/>
      <c r="BU62" s="251"/>
      <c r="BV62" s="251"/>
      <c r="BW62" s="251"/>
      <c r="BX62" s="251"/>
      <c r="BY62" s="251"/>
      <c r="BZ62" s="251"/>
      <c r="CA62" s="251"/>
      <c r="CB62" s="251"/>
      <c r="CC62" s="251"/>
      <c r="CD62" s="251"/>
      <c r="CE62" s="251"/>
      <c r="CF62" s="251"/>
      <c r="CH62" s="254"/>
    </row>
    <row r="63" spans="2:86" ht="15.95" customHeight="1">
      <c r="U63" s="1003" t="s">
        <v>2204</v>
      </c>
      <c r="V63" s="1003"/>
      <c r="W63" s="1003"/>
      <c r="X63" s="1003"/>
      <c r="Y63" s="1003"/>
      <c r="Z63" s="252" t="str">
        <f>IF(AND(B9&lt;&gt;"処遇加算なし",F15=4),IF(V44="✓",1,IF(V45="✓",2,"")),"")</f>
        <v/>
      </c>
      <c r="AA63" s="245"/>
      <c r="AB63" s="249"/>
      <c r="AC63" s="1003" t="s">
        <v>2204</v>
      </c>
      <c r="AD63" s="1003"/>
      <c r="AE63" s="1003"/>
      <c r="AF63" s="1003"/>
      <c r="AG63" s="1003"/>
      <c r="AH63" s="534">
        <f>IF(AND(F15&lt;&gt;4,F15&lt;&gt;5),0,IF(AZ8="○",1,2))</f>
        <v>2</v>
      </c>
      <c r="AI63" s="253"/>
      <c r="AJ63" s="249"/>
      <c r="AK63" s="1003" t="s">
        <v>2204</v>
      </c>
      <c r="AL63" s="1003"/>
      <c r="AM63" s="1003"/>
      <c r="AN63" s="1003"/>
      <c r="AO63" s="1003"/>
      <c r="AP63" s="534">
        <f>IF(AZ8="○",1,2)</f>
        <v>2</v>
      </c>
      <c r="AQ63" s="245"/>
      <c r="AR63" s="245"/>
      <c r="AS63" s="1003" t="str">
        <f>IF(OR(AND(Z63=1,AH63=2),AND(Z63=1,AP63=2)),"○","")</f>
        <v/>
      </c>
      <c r="AT63" s="1003"/>
      <c r="AU63" s="1003"/>
      <c r="AV63" s="1003"/>
      <c r="AW63" s="1011" t="str">
        <f>IF(OR((AD63-AL63)&lt;0,(AD63-AT63)&lt;0),"!","")</f>
        <v/>
      </c>
      <c r="AX63" s="1011"/>
      <c r="AY63" s="1011"/>
      <c r="AZ63" s="1011"/>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election activeCell="AI1" sqref="AI1:AP1"/>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6" t="s">
        <v>2407</v>
      </c>
      <c r="O1" s="1056"/>
      <c r="P1" s="1056"/>
      <c r="Q1" s="1056"/>
      <c r="R1" s="1056"/>
      <c r="S1" s="1056"/>
      <c r="T1" s="1056"/>
      <c r="U1" s="1056"/>
      <c r="V1" s="1056"/>
      <c r="W1" s="1056"/>
      <c r="X1" s="1056"/>
      <c r="Y1" s="1056"/>
      <c r="Z1" s="1056"/>
      <c r="AA1" s="1056"/>
      <c r="AB1" s="1056"/>
      <c r="AC1" s="1056"/>
      <c r="AD1" s="1056"/>
      <c r="AE1" s="1056"/>
      <c r="AF1" s="1170" t="s">
        <v>25</v>
      </c>
      <c r="AG1" s="1170"/>
      <c r="AH1" s="1170"/>
      <c r="AI1" s="1171" t="str">
        <f>IF(G5="","",G5)</f>
        <v/>
      </c>
      <c r="AJ1" s="1171"/>
      <c r="AK1" s="1171"/>
      <c r="AL1" s="1171"/>
      <c r="AM1" s="1171"/>
      <c r="AN1" s="1171"/>
      <c r="AO1" s="1171"/>
      <c r="AP1" s="1171"/>
      <c r="AS1" s="999" t="str">
        <f>B9&amp;G9&amp;L9</f>
        <v/>
      </c>
      <c r="AT1" s="1000"/>
      <c r="AU1" s="1000"/>
      <c r="AV1" s="1000"/>
      <c r="AW1" s="1000"/>
      <c r="AX1" s="1000"/>
      <c r="AY1" s="1000"/>
      <c r="AZ1" s="1000"/>
      <c r="BA1" s="1000"/>
      <c r="BB1" s="1000"/>
      <c r="BC1" s="1000"/>
      <c r="BD1" s="1000"/>
      <c r="BE1" s="1001"/>
      <c r="BF1" s="998" t="str">
        <f>IFERROR(VLOOKUP(Y5,【参考】数式用!$AJ$2:$AK$24,2,FALSE),"")</f>
        <v/>
      </c>
      <c r="BG1" s="998"/>
      <c r="BH1" s="998"/>
      <c r="BI1" s="998"/>
      <c r="BJ1" s="998"/>
      <c r="BK1" s="998"/>
      <c r="BL1" s="998"/>
      <c r="BM1" s="998"/>
      <c r="BN1" s="998"/>
      <c r="BO1" s="998"/>
      <c r="BP1" s="998"/>
      <c r="CE1" s="174" t="s">
        <v>2374</v>
      </c>
    </row>
    <row r="2" spans="1:88" s="175" customFormat="1" ht="19.5" customHeight="1" thickBot="1">
      <c r="C2" s="173"/>
      <c r="D2" s="173"/>
      <c r="E2" s="173"/>
      <c r="F2" s="173"/>
      <c r="G2" s="173"/>
      <c r="H2" s="173"/>
      <c r="I2" s="173"/>
      <c r="J2" s="173"/>
      <c r="K2" s="173"/>
      <c r="L2" s="173"/>
      <c r="M2" s="173"/>
      <c r="N2" s="1056"/>
      <c r="O2" s="1056"/>
      <c r="P2" s="1056"/>
      <c r="Q2" s="1056"/>
      <c r="R2" s="1056"/>
      <c r="S2" s="1056"/>
      <c r="T2" s="1056"/>
      <c r="U2" s="1056"/>
      <c r="V2" s="1056"/>
      <c r="W2" s="1056"/>
      <c r="X2" s="1056"/>
      <c r="Y2" s="1056"/>
      <c r="Z2" s="1056"/>
      <c r="AA2" s="1056"/>
      <c r="AB2" s="1056"/>
      <c r="AC2" s="1056"/>
      <c r="AD2" s="1056"/>
      <c r="AE2" s="1056"/>
      <c r="AF2" s="173"/>
      <c r="AG2" s="173"/>
      <c r="AH2" s="173"/>
      <c r="AI2" s="173"/>
      <c r="AJ2" s="173"/>
      <c r="AK2" s="173"/>
      <c r="AL2" s="173"/>
      <c r="AM2" s="173"/>
      <c r="AN2" s="173"/>
      <c r="AO2" s="173"/>
      <c r="AP2" s="173"/>
      <c r="AQ2" s="531"/>
      <c r="AR2" s="531"/>
      <c r="CE2" s="986" t="s">
        <v>2377</v>
      </c>
      <c r="CF2" s="986"/>
      <c r="CG2" s="986"/>
      <c r="CH2" s="986"/>
      <c r="CI2" s="1172" t="str">
        <f>IF(AI1&lt;&gt;"",1,"")</f>
        <v/>
      </c>
      <c r="CJ2" s="117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6" t="s">
        <v>2371</v>
      </c>
      <c r="CF3" s="986"/>
      <c r="CG3" s="986"/>
      <c r="CH3" s="986"/>
      <c r="CI3" s="1174" t="str">
        <f>IF(AND(L9="ベア加算",Q49="ベア加算"),1,"")</f>
        <v/>
      </c>
      <c r="CJ3" s="1175"/>
    </row>
    <row r="4" spans="1:88" ht="25.5" customHeight="1">
      <c r="B4" s="1068" t="s">
        <v>2287</v>
      </c>
      <c r="C4" s="1068"/>
      <c r="D4" s="1068"/>
      <c r="E4" s="1068"/>
      <c r="F4" s="1068"/>
      <c r="G4" s="1068" t="s">
        <v>0</v>
      </c>
      <c r="H4" s="1068"/>
      <c r="I4" s="1068"/>
      <c r="J4" s="1067" t="s">
        <v>1</v>
      </c>
      <c r="K4" s="1067"/>
      <c r="L4" s="1067"/>
      <c r="M4" s="1067"/>
      <c r="N4" s="1067"/>
      <c r="O4" s="1067"/>
      <c r="P4" s="1069" t="s">
        <v>2157</v>
      </c>
      <c r="Q4" s="1070"/>
      <c r="R4" s="1070"/>
      <c r="S4" s="1071" t="s">
        <v>2</v>
      </c>
      <c r="T4" s="1072"/>
      <c r="U4" s="1072"/>
      <c r="V4" s="1072"/>
      <c r="W4" s="1072"/>
      <c r="X4" s="1072"/>
      <c r="Y4" s="1067" t="s">
        <v>3</v>
      </c>
      <c r="Z4" s="1067"/>
      <c r="AA4" s="1067"/>
      <c r="AB4" s="1067"/>
      <c r="AC4" s="1067"/>
      <c r="AD4" s="1067"/>
      <c r="AE4" s="1067" t="s">
        <v>2154</v>
      </c>
      <c r="AF4" s="1067"/>
      <c r="AG4" s="1067"/>
      <c r="AH4" s="1067"/>
      <c r="AI4" s="1067" t="s">
        <v>2155</v>
      </c>
      <c r="AJ4" s="1067"/>
      <c r="AK4" s="1067"/>
      <c r="AL4" s="1067"/>
      <c r="AM4" s="1067" t="s">
        <v>2153</v>
      </c>
      <c r="AN4" s="1067"/>
      <c r="AO4" s="1067"/>
      <c r="AP4" s="1067"/>
      <c r="AS4" s="183"/>
      <c r="AT4" s="1007" t="s">
        <v>2248</v>
      </c>
      <c r="AU4" s="1007" t="s">
        <v>2199</v>
      </c>
      <c r="AV4" s="1007" t="s">
        <v>2200</v>
      </c>
      <c r="AW4" s="1007" t="s">
        <v>2201</v>
      </c>
      <c r="AX4" s="1007" t="s">
        <v>2202</v>
      </c>
      <c r="AY4" s="1007" t="s">
        <v>2203</v>
      </c>
      <c r="AZ4" s="1007" t="s">
        <v>2247</v>
      </c>
      <c r="BA4" s="184"/>
      <c r="CE4" s="986" t="s">
        <v>2376</v>
      </c>
      <c r="CF4" s="986"/>
      <c r="CG4" s="986"/>
      <c r="CH4" s="986"/>
      <c r="CI4" s="977" t="str">
        <f>IF(OR(OR(G49="処遇加算Ⅰ",G49="処遇加算Ⅱ"),OR(AS48="処遇加算Ⅰ",AS48="処遇加算Ⅱ")),1,"")</f>
        <v/>
      </c>
      <c r="CJ4" s="978"/>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216"/>
      <c r="T5" s="1217"/>
      <c r="U5" s="1217"/>
      <c r="V5" s="1217"/>
      <c r="W5" s="1217"/>
      <c r="X5" s="1218"/>
      <c r="Y5" s="1219"/>
      <c r="Z5" s="1219"/>
      <c r="AA5" s="1219"/>
      <c r="AB5" s="1219"/>
      <c r="AC5" s="1219"/>
      <c r="AD5" s="1219"/>
      <c r="AE5" s="1035"/>
      <c r="AF5" s="1036"/>
      <c r="AG5" s="1036"/>
      <c r="AH5" s="1037"/>
      <c r="AI5" s="1035"/>
      <c r="AJ5" s="1036"/>
      <c r="AK5" s="1036"/>
      <c r="AL5" s="1037"/>
      <c r="AM5" s="1038">
        <f>AE5-AI5</f>
        <v>0</v>
      </c>
      <c r="AN5" s="1039"/>
      <c r="AO5" s="1039"/>
      <c r="AP5" s="1040"/>
      <c r="AS5" s="183"/>
      <c r="AT5" s="1007"/>
      <c r="AU5" s="1007"/>
      <c r="AV5" s="1007"/>
      <c r="AW5" s="1007"/>
      <c r="AX5" s="1007"/>
      <c r="AY5" s="1007"/>
      <c r="AZ5" s="1007"/>
      <c r="BA5" s="184"/>
      <c r="CE5" s="986" t="s">
        <v>2370</v>
      </c>
      <c r="CF5" s="986"/>
      <c r="CG5" s="986"/>
      <c r="CH5" s="986"/>
      <c r="CI5" s="977" t="str">
        <f>IF(OR(G49="処遇加算Ⅰ",AS48="処遇加算Ⅰ"),1,"")</f>
        <v/>
      </c>
      <c r="CJ5" s="978"/>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7"/>
      <c r="AU6" s="1007"/>
      <c r="AV6" s="1007"/>
      <c r="AW6" s="1007"/>
      <c r="AX6" s="1007"/>
      <c r="AY6" s="1007"/>
      <c r="AZ6" s="1007"/>
      <c r="BA6" s="184"/>
      <c r="CE6" s="986" t="s">
        <v>2373</v>
      </c>
      <c r="CF6" s="986"/>
      <c r="CG6" s="986"/>
      <c r="CH6" s="986"/>
      <c r="CI6" s="97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8"/>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7"/>
      <c r="AU7" s="1007"/>
      <c r="AV7" s="1007"/>
      <c r="AW7" s="1007"/>
      <c r="AX7" s="1007"/>
      <c r="AY7" s="1007"/>
      <c r="AZ7" s="1007"/>
      <c r="BA7" s="184"/>
      <c r="CE7" s="1163" t="s">
        <v>2372</v>
      </c>
      <c r="CF7" s="1163"/>
      <c r="CG7" s="1163"/>
      <c r="CH7" s="1163"/>
      <c r="CI7" s="977" t="str">
        <f>IF(AND(AH62=1,AD41=""),1,"")</f>
        <v/>
      </c>
      <c r="CJ7" s="978"/>
    </row>
    <row r="8" spans="1:88" ht="17.25" customHeight="1" thickBot="1">
      <c r="B8" s="1088" t="s">
        <v>2322</v>
      </c>
      <c r="C8" s="1089"/>
      <c r="D8" s="1089"/>
      <c r="E8" s="1089"/>
      <c r="F8" s="1089"/>
      <c r="G8" s="1089"/>
      <c r="H8" s="1089"/>
      <c r="I8" s="1089"/>
      <c r="J8" s="1089"/>
      <c r="K8" s="1089"/>
      <c r="L8" s="1089"/>
      <c r="M8" s="1089"/>
      <c r="N8" s="1089"/>
      <c r="O8" s="1089"/>
      <c r="P8" s="1089"/>
      <c r="Q8" s="1089"/>
      <c r="R8" s="1089"/>
      <c r="S8" s="1090"/>
      <c r="T8" s="996" t="s">
        <v>12</v>
      </c>
      <c r="U8" s="997"/>
      <c r="V8" s="1050" t="str">
        <f>IFERROR(IF(VLOOKUP(AS1,【参考】数式用2!E6:L23,3,FALSE)="","",VLOOKUP(AS1,【参考】数式用2!E6:L23,3,FALSE)),"")</f>
        <v/>
      </c>
      <c r="W8" s="1051"/>
      <c r="X8" s="1051"/>
      <c r="Y8" s="1051"/>
      <c r="Z8" s="1052"/>
      <c r="AA8" s="1031" t="str">
        <f>IFERROR(VLOOKUP(AS1,【参考】数式用2!E6:L23,4,FALSE),"")</f>
        <v/>
      </c>
      <c r="AB8" s="1031"/>
      <c r="AC8" s="1031"/>
      <c r="AD8" s="1031"/>
      <c r="AE8" s="1031"/>
      <c r="AF8" s="1031"/>
      <c r="AG8" s="1031"/>
      <c r="AH8" s="1031"/>
      <c r="AI8" s="1031"/>
      <c r="AJ8" s="1031"/>
      <c r="AK8" s="1031"/>
      <c r="AL8" s="1031"/>
      <c r="AM8" s="1031"/>
      <c r="AN8" s="1031"/>
      <c r="AO8" s="1031"/>
      <c r="AP8" s="1032"/>
      <c r="AS8" s="183"/>
      <c r="AT8" s="1157" t="str">
        <f>IF(L9="ベア加算","",IF(OR(V8="新加算Ⅰ",V8="新加算Ⅱ",V8="新加算Ⅲ",V8="新加算Ⅳ"),"○",""))</f>
        <v/>
      </c>
      <c r="AU8" s="115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5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57" t="str">
        <f>IF(OR(V8="新加算Ⅰ",V8="新加算Ⅱ",V8="新加算Ⅲ",V8="新加算Ⅴ(１)",V8="新加算Ⅴ(３)",V8="新加算Ⅴ(８)"),"○","")</f>
        <v/>
      </c>
      <c r="AX8" s="1157" t="str">
        <f>IF(OR(V8="新加算Ⅰ",V8="新加算Ⅱ",V8="新加算Ⅴ(１)",V8="新加算Ⅴ(２)",V8="新加算Ⅴ(３)",V8="新加算Ⅴ(４)",V8="新加算Ⅴ(５)",V8="新加算Ⅴ(６)",V8="新加算Ⅴ(７)",V8="新加算Ⅴ(９)",V8="新加算Ⅴ(10)",V8="新加算Ⅴ(12)"),"○","")</f>
        <v/>
      </c>
      <c r="AY8" s="1157" t="str">
        <f>IF(OR(V8="新加算Ⅰ",V8="新加算Ⅴ(１)",V8="新加算Ⅴ(２)",V8="新加算Ⅴ(５)",V8="新加算Ⅴ(７)",V8="新加算Ⅴ(10)"),"○","")</f>
        <v/>
      </c>
      <c r="AZ8" s="1157" t="str">
        <f>IF(OR(V8="新加算Ⅰ",V8="新加算Ⅱ",V8="新加算Ⅴ(１)",V8="新加算Ⅴ(２)",V8="新加算Ⅴ(３)",V8="新加算Ⅴ(４)",V8="新加算Ⅴ(５)",V8="新加算Ⅴ(６)",V8="新加算Ⅴ(７)",V8="新加算Ⅴ(９)",V8="新加算Ⅴ(10)",V8="新加算Ⅴ(12)"),"○","")</f>
        <v/>
      </c>
      <c r="BA8" s="184"/>
      <c r="CE8" s="1163" t="s">
        <v>2372</v>
      </c>
      <c r="CF8" s="1163"/>
      <c r="CG8" s="1163"/>
      <c r="CH8" s="1163"/>
      <c r="CI8" s="977" t="str">
        <f>IF(AND(AP62=1,AL41=""),1,"")</f>
        <v/>
      </c>
      <c r="CJ8" s="978"/>
    </row>
    <row r="9" spans="1:88" ht="26.25" customHeight="1">
      <c r="B9" s="1091"/>
      <c r="C9" s="1092"/>
      <c r="D9" s="1092"/>
      <c r="E9" s="1092"/>
      <c r="F9" s="1093"/>
      <c r="G9" s="1094"/>
      <c r="H9" s="1095"/>
      <c r="I9" s="1095"/>
      <c r="J9" s="1095"/>
      <c r="K9" s="1096"/>
      <c r="L9" s="1097"/>
      <c r="M9" s="1098"/>
      <c r="N9" s="1098"/>
      <c r="O9" s="1098"/>
      <c r="P9" s="1099"/>
      <c r="Q9" s="1086" t="s">
        <v>2195</v>
      </c>
      <c r="R9" s="1087"/>
      <c r="S9" s="1087"/>
      <c r="T9" s="996"/>
      <c r="U9" s="997"/>
      <c r="V9" s="1053" t="str">
        <f>IFERROR(VLOOKUP(Y5,【参考】数式用!$A$5:$AB$27,MATCH(V8,【参考】数式用!$B$4:$AB$4,0)+1,FALSE),"")</f>
        <v/>
      </c>
      <c r="W9" s="1054"/>
      <c r="X9" s="1054"/>
      <c r="Y9" s="1054"/>
      <c r="Z9" s="1055"/>
      <c r="AA9" s="1033"/>
      <c r="AB9" s="1033"/>
      <c r="AC9" s="1033"/>
      <c r="AD9" s="1033"/>
      <c r="AE9" s="1033"/>
      <c r="AF9" s="1033"/>
      <c r="AG9" s="1033"/>
      <c r="AH9" s="1033"/>
      <c r="AI9" s="1033"/>
      <c r="AJ9" s="1033"/>
      <c r="AK9" s="1033"/>
      <c r="AL9" s="1033"/>
      <c r="AM9" s="1033"/>
      <c r="AN9" s="1033"/>
      <c r="AO9" s="1033"/>
      <c r="AP9" s="1034"/>
      <c r="AS9" s="183"/>
      <c r="AT9" s="1158"/>
      <c r="AU9" s="1158"/>
      <c r="AV9" s="1158"/>
      <c r="AW9" s="1158"/>
      <c r="AX9" s="1158"/>
      <c r="AY9" s="1158"/>
      <c r="AZ9" s="1158"/>
      <c r="BA9" s="184"/>
      <c r="CE9" s="986" t="s">
        <v>2372</v>
      </c>
      <c r="CF9" s="986"/>
      <c r="CG9" s="986"/>
      <c r="CH9" s="986"/>
      <c r="CI9" s="977" t="str">
        <f>IF(OR(AH62=1,AP62=1),1,"")</f>
        <v/>
      </c>
      <c r="CJ9" s="978"/>
    </row>
    <row r="10" spans="1:88" ht="11.25" customHeight="1">
      <c r="B10" s="1100" t="str">
        <f>IFERROR(VLOOKUP(Y5,【参考】数式用!$A$5:$J$27,MATCH(B9,【参考】数式用!$B$4:$J$4,0)+1,0),"")</f>
        <v/>
      </c>
      <c r="C10" s="1101"/>
      <c r="D10" s="1101"/>
      <c r="E10" s="1101"/>
      <c r="F10" s="1102"/>
      <c r="G10" s="1100" t="str">
        <f>IFERROR(VLOOKUP(Y5,【参考】数式用!$A$5:$J$27,MATCH(G9,【参考】数式用!$B$4:$J$4,0)+1,0),"")</f>
        <v/>
      </c>
      <c r="H10" s="1101"/>
      <c r="I10" s="1101"/>
      <c r="J10" s="1101"/>
      <c r="K10" s="1102"/>
      <c r="L10" s="1100" t="str">
        <f>IFERROR(VLOOKUP(Y5,【参考】数式用!$A$5:$J$27,MATCH(L9,【参考】数式用!$B$4:$J$4,0)+1,0),"")</f>
        <v/>
      </c>
      <c r="M10" s="1101"/>
      <c r="N10" s="1101"/>
      <c r="O10" s="1101"/>
      <c r="P10" s="1102"/>
      <c r="Q10" s="1106">
        <f>SUM(B10,G10,L10)</f>
        <v>0</v>
      </c>
      <c r="R10" s="1107"/>
      <c r="S10" s="110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6" t="s">
        <v>2375</v>
      </c>
      <c r="CF10" s="986"/>
      <c r="CG10" s="986"/>
      <c r="CH10" s="986"/>
      <c r="CI10" s="977">
        <f>IF(OR(AH63=1,AP63=1),1,0)</f>
        <v>0</v>
      </c>
      <c r="CJ10" s="978"/>
    </row>
    <row r="11" spans="1:88" s="194" customFormat="1" ht="20.25" customHeight="1" thickBot="1">
      <c r="B11" s="1103"/>
      <c r="C11" s="1104"/>
      <c r="D11" s="1104"/>
      <c r="E11" s="1104"/>
      <c r="F11" s="1105"/>
      <c r="G11" s="1103"/>
      <c r="H11" s="1104"/>
      <c r="I11" s="1104"/>
      <c r="J11" s="1104"/>
      <c r="K11" s="1105"/>
      <c r="L11" s="1103"/>
      <c r="M11" s="1104"/>
      <c r="N11" s="1104"/>
      <c r="O11" s="1104"/>
      <c r="P11" s="1105"/>
      <c r="Q11" s="1106"/>
      <c r="R11" s="1107"/>
      <c r="S11" s="1107"/>
      <c r="T11" s="1048"/>
      <c r="U11" s="997"/>
      <c r="V11" s="1059" t="str">
        <f>IFERROR(IF(VLOOKUP(AS1,【参考】数式用2!E6:L23,5,FALSE)="","",VLOOKUP(AS1,【参考】数式用2!E6:L23,5,FALSE)),"")</f>
        <v/>
      </c>
      <c r="W11" s="1059"/>
      <c r="X11" s="1059"/>
      <c r="Y11" s="1059"/>
      <c r="Z11" s="1059"/>
      <c r="AA11" s="1031" t="str">
        <f>IFERROR(VLOOKUP(AS1,【参考】数式用2!E6:L23,6,FALSE),"")</f>
        <v/>
      </c>
      <c r="AB11" s="1031"/>
      <c r="AC11" s="1031"/>
      <c r="AD11" s="1031"/>
      <c r="AE11" s="1031"/>
      <c r="AF11" s="1031"/>
      <c r="AG11" s="1031"/>
      <c r="AH11" s="1031"/>
      <c r="AI11" s="1031"/>
      <c r="AJ11" s="1031"/>
      <c r="AK11" s="1031"/>
      <c r="AL11" s="1031"/>
      <c r="AM11" s="1031"/>
      <c r="AN11" s="1031"/>
      <c r="AO11" s="1031"/>
      <c r="AP11" s="1032"/>
      <c r="AS11" s="199"/>
      <c r="AT11" s="1157" t="str">
        <f>IF(L9="ベア加算","",IF(OR(V11="新加算Ⅰ",V11="新加算Ⅱ",V11="新加算Ⅲ",V11="新加算Ⅳ"),"○",""))</f>
        <v/>
      </c>
      <c r="AU11" s="115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5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57" t="str">
        <f>IF(OR(V11="新加算Ⅰ",V11="新加算Ⅱ",V11="新加算Ⅲ",V11="新加算Ⅴ(１)",V11="新加算Ⅴ(３)",V11="新加算Ⅴ(８)"),"○","")</f>
        <v/>
      </c>
      <c r="AX11" s="1157" t="str">
        <f>IF(OR(V11="新加算Ⅰ",V11="新加算Ⅱ",V11="新加算Ⅴ(１)",V11="新加算Ⅴ(２)",V11="新加算Ⅴ(３)",V11="新加算Ⅴ(４)",V11="新加算Ⅴ(５)",V11="新加算Ⅴ(６)",V11="新加算Ⅴ(７)",V11="新加算Ⅴ(９)",V11="新加算Ⅴ(10)",V11="新加算Ⅴ(12)"),"○","")</f>
        <v/>
      </c>
      <c r="AY11" s="1157" t="str">
        <f>IF(OR(V11="新加算Ⅰ",V11="新加算Ⅴ(１)",V11="新加算Ⅴ(２)",V11="新加算Ⅴ(５)",V11="新加算Ⅴ(７)",V11="新加算Ⅴ(10)"),"○","")</f>
        <v/>
      </c>
      <c r="AZ11" s="1157"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48"/>
      <c r="U12" s="997"/>
      <c r="V12" s="1058" t="str">
        <f>IFERROR(VLOOKUP(Y5,【参考】数式用!$A$5:$AB$27,MATCH(V11,【参考】数式用!$B$4:$AB$4,0)+1,FALSE),"")</f>
        <v/>
      </c>
      <c r="W12" s="1058"/>
      <c r="X12" s="1058"/>
      <c r="Y12" s="1058"/>
      <c r="Z12" s="1058"/>
      <c r="AA12" s="1033"/>
      <c r="AB12" s="1033"/>
      <c r="AC12" s="1033"/>
      <c r="AD12" s="1033"/>
      <c r="AE12" s="1033"/>
      <c r="AF12" s="1033"/>
      <c r="AG12" s="1033"/>
      <c r="AH12" s="1033"/>
      <c r="AI12" s="1033"/>
      <c r="AJ12" s="1033"/>
      <c r="AK12" s="1033"/>
      <c r="AL12" s="1033"/>
      <c r="AM12" s="1033"/>
      <c r="AN12" s="1033"/>
      <c r="AO12" s="1033"/>
      <c r="AP12" s="1034"/>
      <c r="AS12" s="183"/>
      <c r="AT12" s="1158"/>
      <c r="AU12" s="1158"/>
      <c r="AV12" s="1158"/>
      <c r="AW12" s="1158"/>
      <c r="AX12" s="1158"/>
      <c r="AY12" s="1158"/>
      <c r="AZ12" s="1158"/>
      <c r="BA12" s="184"/>
    </row>
    <row r="13" spans="1:88" ht="12" customHeight="1">
      <c r="A13" s="178"/>
      <c r="B13" s="1117" t="s">
        <v>2282</v>
      </c>
      <c r="C13" s="1118"/>
      <c r="D13" s="1118"/>
      <c r="E13" s="1118"/>
      <c r="F13" s="1118"/>
      <c r="G13" s="1118"/>
      <c r="H13" s="1118"/>
      <c r="I13" s="1118"/>
      <c r="J13" s="1118"/>
      <c r="K13" s="1118"/>
      <c r="L13" s="1118"/>
      <c r="M13" s="1118"/>
      <c r="N13" s="1118"/>
      <c r="O13" s="1118"/>
      <c r="P13" s="1118"/>
      <c r="Q13" s="1118"/>
      <c r="R13" s="1118"/>
      <c r="S13" s="1119"/>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0"/>
      <c r="C14" s="1121"/>
      <c r="D14" s="1121"/>
      <c r="E14" s="1121"/>
      <c r="F14" s="1121"/>
      <c r="G14" s="1121"/>
      <c r="H14" s="1121"/>
      <c r="I14" s="1121"/>
      <c r="J14" s="1121"/>
      <c r="K14" s="1121"/>
      <c r="L14" s="1121"/>
      <c r="M14" s="1121"/>
      <c r="N14" s="1121"/>
      <c r="O14" s="1121"/>
      <c r="P14" s="1121"/>
      <c r="Q14" s="1121"/>
      <c r="R14" s="1121"/>
      <c r="S14" s="1122"/>
      <c r="U14" s="528"/>
      <c r="V14" s="1059" t="str">
        <f>IFERROR(IF(VLOOKUP(AS1,【参考】数式用2!E6:L23,7,FALSE)="","",VLOOKUP(AS1,【参考】数式用2!E6:L23,7,FALSE)),"")</f>
        <v/>
      </c>
      <c r="W14" s="1059"/>
      <c r="X14" s="1059"/>
      <c r="Y14" s="1059"/>
      <c r="Z14" s="1059"/>
      <c r="AA14" s="1041" t="str">
        <f>IFERROR(VLOOKUP(AS1,【参考】数式用2!E6:L23,8,FALSE),"")</f>
        <v/>
      </c>
      <c r="AB14" s="1031"/>
      <c r="AC14" s="1031"/>
      <c r="AD14" s="1031"/>
      <c r="AE14" s="1031"/>
      <c r="AF14" s="1031"/>
      <c r="AG14" s="1031"/>
      <c r="AH14" s="1031"/>
      <c r="AI14" s="1031"/>
      <c r="AJ14" s="1031"/>
      <c r="AK14" s="1031"/>
      <c r="AL14" s="1031"/>
      <c r="AM14" s="1031"/>
      <c r="AN14" s="1031"/>
      <c r="AO14" s="1031"/>
      <c r="AP14" s="1032"/>
      <c r="AS14" s="183"/>
      <c r="AT14" s="1157" t="str">
        <f>IF(L9="ベア加算","",IF(OR(V14="新加算Ⅰ",V14="新加算Ⅱ",V14="新加算Ⅲ",V14="新加算Ⅳ"),"○",""))</f>
        <v/>
      </c>
      <c r="AU14" s="115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5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57" t="str">
        <f>IF(OR(V14="新加算Ⅰ",V14="新加算Ⅱ",V14="新加算Ⅲ",V14="新加算Ⅴ(１)",V14="新加算Ⅴ(３)",V14="新加算Ⅴ(８)"),"○","")</f>
        <v/>
      </c>
      <c r="AX14" s="1157" t="str">
        <f>IF(OR(V14="新加算Ⅰ",V14="新加算Ⅱ",V14="新加算Ⅴ(１)",V14="新加算Ⅴ(２)",V14="新加算Ⅴ(３)",V14="新加算Ⅴ(４)",V14="新加算Ⅴ(５)",V14="新加算Ⅴ(６)",V14="新加算Ⅴ(７)",V14="新加算Ⅴ(９)",V14="新加算Ⅴ(10)",V14="新加算Ⅴ(12)"),"○","")</f>
        <v/>
      </c>
      <c r="AY14" s="1157" t="str">
        <f>IF(OR(V14="新加算Ⅰ",V14="新加算Ⅴ(１)",V14="新加算Ⅴ(２)",V14="新加算Ⅴ(５)",V14="新加算Ⅴ(７)",V14="新加算Ⅴ(10)"),"○","")</f>
        <v/>
      </c>
      <c r="AZ14" s="1157"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8" t="s">
        <v>2276</v>
      </c>
      <c r="C15" s="1109"/>
      <c r="D15" s="147">
        <v>6</v>
      </c>
      <c r="E15" s="530" t="s">
        <v>2277</v>
      </c>
      <c r="F15" s="147">
        <v>4</v>
      </c>
      <c r="G15" s="530" t="s">
        <v>2278</v>
      </c>
      <c r="H15" s="1110" t="s">
        <v>2279</v>
      </c>
      <c r="I15" s="1110"/>
      <c r="J15" s="1123"/>
      <c r="K15" s="147">
        <v>7</v>
      </c>
      <c r="L15" s="530" t="s">
        <v>2277</v>
      </c>
      <c r="M15" s="147">
        <v>3</v>
      </c>
      <c r="N15" s="530" t="s">
        <v>2278</v>
      </c>
      <c r="O15" s="530" t="s">
        <v>2280</v>
      </c>
      <c r="P15" s="204">
        <f>(K15*12+M15)-(D15*12+F15)+1</f>
        <v>12</v>
      </c>
      <c r="Q15" s="1110" t="s">
        <v>2281</v>
      </c>
      <c r="R15" s="1110"/>
      <c r="S15" s="205" t="s">
        <v>70</v>
      </c>
      <c r="U15" s="528"/>
      <c r="V15" s="1111" t="str">
        <f>IFERROR(VLOOKUP(Y5,【参考】数式用!$A$5:$AB$27,MATCH(V14,【参考】数式用!$B$4:$AB$4,0)+1,FALSE),"")</f>
        <v/>
      </c>
      <c r="W15" s="1112"/>
      <c r="X15" s="1112"/>
      <c r="Y15" s="1112"/>
      <c r="Z15" s="1113"/>
      <c r="AA15" s="1042"/>
      <c r="AB15" s="1043"/>
      <c r="AC15" s="1043"/>
      <c r="AD15" s="1043"/>
      <c r="AE15" s="1043"/>
      <c r="AF15" s="1043"/>
      <c r="AG15" s="1043"/>
      <c r="AH15" s="1043"/>
      <c r="AI15" s="1043"/>
      <c r="AJ15" s="1043"/>
      <c r="AK15" s="1043"/>
      <c r="AL15" s="1043"/>
      <c r="AM15" s="1043"/>
      <c r="AN15" s="1043"/>
      <c r="AO15" s="1043"/>
      <c r="AP15" s="1044"/>
      <c r="AS15" s="183"/>
      <c r="AT15" s="1159"/>
      <c r="AU15" s="1159"/>
      <c r="AV15" s="1159"/>
      <c r="AW15" s="1159"/>
      <c r="AX15" s="1159"/>
      <c r="AY15" s="1159"/>
      <c r="AZ15" s="1159"/>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4"/>
      <c r="W16" s="1115"/>
      <c r="X16" s="1115"/>
      <c r="Y16" s="1115"/>
      <c r="Z16" s="1116"/>
      <c r="AA16" s="1045"/>
      <c r="AB16" s="1046"/>
      <c r="AC16" s="1046"/>
      <c r="AD16" s="1046"/>
      <c r="AE16" s="1046"/>
      <c r="AF16" s="1046"/>
      <c r="AG16" s="1046"/>
      <c r="AH16" s="1046"/>
      <c r="AI16" s="1046"/>
      <c r="AJ16" s="1046"/>
      <c r="AK16" s="1046"/>
      <c r="AL16" s="1046"/>
      <c r="AM16" s="1046"/>
      <c r="AN16" s="1046"/>
      <c r="AO16" s="1046"/>
      <c r="AP16" s="1047"/>
      <c r="AS16" s="183"/>
      <c r="AT16" s="1158"/>
      <c r="AU16" s="1158"/>
      <c r="AV16" s="1158"/>
      <c r="AW16" s="1158"/>
      <c r="AX16" s="1158"/>
      <c r="AY16" s="1158"/>
      <c r="AZ16" s="1158"/>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5" t="s">
        <v>2206</v>
      </c>
      <c r="C18" s="1135"/>
      <c r="D18" s="1135"/>
      <c r="E18" s="1135"/>
      <c r="F18" s="1135"/>
      <c r="G18" s="1135"/>
      <c r="H18" s="1135"/>
      <c r="I18" s="1135"/>
      <c r="J18" s="1135"/>
      <c r="K18" s="1135"/>
      <c r="L18" s="1135"/>
      <c r="M18" s="1135"/>
      <c r="N18" s="1135"/>
      <c r="O18" s="1135"/>
      <c r="P18" s="1135"/>
      <c r="Q18" s="1135"/>
      <c r="R18" s="1135"/>
      <c r="S18" s="1135"/>
      <c r="AI18" s="216"/>
      <c r="AJ18" s="216"/>
      <c r="AK18" s="216"/>
      <c r="AL18" s="216"/>
      <c r="AM18" s="216"/>
      <c r="AN18" s="216"/>
      <c r="AO18" s="216"/>
      <c r="AP18" s="216"/>
      <c r="AQ18" s="216"/>
    </row>
    <row r="19" spans="2:60" ht="6" customHeight="1" thickBot="1">
      <c r="B19" s="1135"/>
      <c r="C19" s="1135"/>
      <c r="D19" s="1135"/>
      <c r="E19" s="1135"/>
      <c r="F19" s="1135"/>
      <c r="G19" s="1135"/>
      <c r="H19" s="1135"/>
      <c r="I19" s="1135"/>
      <c r="J19" s="1135"/>
      <c r="K19" s="1135"/>
      <c r="L19" s="1135"/>
      <c r="M19" s="1135"/>
      <c r="N19" s="1135"/>
      <c r="O19" s="1135"/>
      <c r="P19" s="1135"/>
      <c r="Q19" s="1135"/>
      <c r="R19" s="1135"/>
      <c r="S19" s="1135"/>
      <c r="AI19" s="216"/>
      <c r="AJ19" s="216"/>
      <c r="AK19" s="216"/>
      <c r="AL19" s="216"/>
      <c r="AM19" s="216"/>
      <c r="AN19" s="216"/>
      <c r="AO19" s="216"/>
      <c r="AP19" s="216"/>
      <c r="AQ19" s="216"/>
    </row>
    <row r="20" spans="2:60" ht="12.95" customHeight="1">
      <c r="B20" s="1136"/>
      <c r="C20" s="1136"/>
      <c r="D20" s="1136"/>
      <c r="E20" s="1136"/>
      <c r="F20" s="1136"/>
      <c r="G20" s="1136"/>
      <c r="H20" s="1136"/>
      <c r="I20" s="1136"/>
      <c r="J20" s="1136"/>
      <c r="K20" s="1136"/>
      <c r="L20" s="1136"/>
      <c r="M20" s="1136"/>
      <c r="N20" s="1136"/>
      <c r="O20" s="1136"/>
      <c r="P20" s="1136"/>
      <c r="Q20" s="1136"/>
      <c r="R20" s="1136"/>
      <c r="S20" s="1136"/>
      <c r="T20" s="217"/>
      <c r="U20" s="178"/>
      <c r="V20" s="1049" t="s">
        <v>239</v>
      </c>
      <c r="W20" s="1049"/>
      <c r="X20" s="1049"/>
      <c r="Y20" s="1049"/>
      <c r="Z20" s="1049"/>
      <c r="AA20" s="191"/>
      <c r="AB20" s="191"/>
      <c r="AC20" s="1049" t="str">
        <f>IF(F15=4,"R6.4～R6.5",IF(F15=5,"R6.5",""))</f>
        <v>R6.4～R6.5</v>
      </c>
      <c r="AD20" s="1049"/>
      <c r="AE20" s="1049"/>
      <c r="AF20" s="1049"/>
      <c r="AG20" s="1049"/>
      <c r="AH20" s="1049"/>
      <c r="AI20" s="191"/>
      <c r="AJ20" s="191"/>
      <c r="AK20" s="1049" t="str">
        <f>IF(OR(F15=4,F15=5),"R6.6","R"&amp;D15&amp;"."&amp;F15)&amp;"～R"&amp;K15&amp;"."&amp;M15</f>
        <v>R6.6～R7.3</v>
      </c>
      <c r="AL20" s="1049"/>
      <c r="AM20" s="1049"/>
      <c r="AN20" s="1049"/>
      <c r="AO20" s="1049"/>
      <c r="AP20" s="1049"/>
      <c r="AS20" s="987" t="str">
        <f>IFERROR(VLOOKUP(AS1,【参考】数式用2!E6:S23,9,FALSE),"")</f>
        <v/>
      </c>
      <c r="AT20" s="988"/>
      <c r="AU20" s="988"/>
      <c r="AV20" s="988"/>
      <c r="AW20" s="988"/>
      <c r="AX20" s="988"/>
      <c r="AY20" s="988"/>
      <c r="AZ20" s="988"/>
      <c r="BA20" s="988"/>
      <c r="BB20" s="988"/>
      <c r="BC20" s="988"/>
      <c r="BD20" s="988"/>
      <c r="BE20" s="988"/>
      <c r="BF20" s="988"/>
      <c r="BG20" s="988"/>
      <c r="BH20" s="989"/>
    </row>
    <row r="21" spans="2:60" ht="17.100000000000001" customHeight="1">
      <c r="B21" s="1073" t="s">
        <v>2289</v>
      </c>
      <c r="C21" s="1074"/>
      <c r="D21" s="1074"/>
      <c r="E21" s="1074"/>
      <c r="F21" s="1075"/>
      <c r="G21" s="1060" t="s">
        <v>240</v>
      </c>
      <c r="H21" s="1061"/>
      <c r="I21" s="1061"/>
      <c r="J21" s="1061"/>
      <c r="K21" s="1061"/>
      <c r="L21" s="1061"/>
      <c r="M21" s="1061"/>
      <c r="N21" s="1061"/>
      <c r="O21" s="1061"/>
      <c r="P21" s="1061"/>
      <c r="Q21" s="1061"/>
      <c r="R21" s="1061"/>
      <c r="S21" s="1061"/>
      <c r="T21" s="1062"/>
      <c r="U21" s="218"/>
      <c r="V21" s="526" t="str">
        <f>IFERROR(IF(L9="ベア加算","✓",""),"")</f>
        <v/>
      </c>
      <c r="W21" s="983" t="s">
        <v>14</v>
      </c>
      <c r="X21" s="983"/>
      <c r="Y21" s="983"/>
      <c r="Z21" s="983"/>
      <c r="AA21" s="996" t="s">
        <v>12</v>
      </c>
      <c r="AB21" s="997"/>
      <c r="AC21" s="220"/>
      <c r="AD21" s="1057" t="s">
        <v>14</v>
      </c>
      <c r="AE21" s="1057"/>
      <c r="AF21" s="1057"/>
      <c r="AG21" s="1057"/>
      <c r="AH21" s="1057"/>
      <c r="AI21" s="996" t="s">
        <v>12</v>
      </c>
      <c r="AJ21" s="997"/>
      <c r="AK21" s="221"/>
      <c r="AL21" s="1057" t="s">
        <v>14</v>
      </c>
      <c r="AM21" s="1057"/>
      <c r="AN21" s="1057"/>
      <c r="AO21" s="1057"/>
      <c r="AP21" s="1057"/>
      <c r="AS21" s="990"/>
      <c r="AT21" s="991"/>
      <c r="AU21" s="991"/>
      <c r="AV21" s="991"/>
      <c r="AW21" s="991"/>
      <c r="AX21" s="991"/>
      <c r="AY21" s="991"/>
      <c r="AZ21" s="991"/>
      <c r="BA21" s="991"/>
      <c r="BB21" s="991"/>
      <c r="BC21" s="991"/>
      <c r="BD21" s="991"/>
      <c r="BE21" s="991"/>
      <c r="BF21" s="991"/>
      <c r="BG21" s="991"/>
      <c r="BH21" s="992"/>
    </row>
    <row r="22" spans="2:60" ht="17.100000000000001" customHeight="1" thickBot="1">
      <c r="B22" s="1076"/>
      <c r="C22" s="1077"/>
      <c r="D22" s="1077"/>
      <c r="E22" s="1077"/>
      <c r="F22" s="1078"/>
      <c r="G22" s="1064"/>
      <c r="H22" s="1065"/>
      <c r="I22" s="1065"/>
      <c r="J22" s="1065"/>
      <c r="K22" s="1065"/>
      <c r="L22" s="1065"/>
      <c r="M22" s="1065"/>
      <c r="N22" s="1065"/>
      <c r="O22" s="1065"/>
      <c r="P22" s="1065"/>
      <c r="Q22" s="1065"/>
      <c r="R22" s="1065"/>
      <c r="S22" s="1065"/>
      <c r="T22" s="1066"/>
      <c r="U22" s="218"/>
      <c r="V22" s="222" t="str">
        <f>IFERROR(IF(L9="ベア加算なし","✓",""),"")</f>
        <v/>
      </c>
      <c r="W22" s="1014" t="s">
        <v>15</v>
      </c>
      <c r="X22" s="983"/>
      <c r="Y22" s="1015"/>
      <c r="Z22" s="1016"/>
      <c r="AA22" s="996"/>
      <c r="AB22" s="997"/>
      <c r="AC22" s="220"/>
      <c r="AD22" s="983" t="s">
        <v>15</v>
      </c>
      <c r="AE22" s="983"/>
      <c r="AF22" s="983"/>
      <c r="AG22" s="983"/>
      <c r="AH22" s="983"/>
      <c r="AI22" s="996"/>
      <c r="AJ22" s="997"/>
      <c r="AK22" s="221"/>
      <c r="AL22" s="983" t="s">
        <v>15</v>
      </c>
      <c r="AM22" s="983"/>
      <c r="AN22" s="983"/>
      <c r="AO22" s="983"/>
      <c r="AP22" s="983"/>
      <c r="AS22" s="993"/>
      <c r="AT22" s="994"/>
      <c r="AU22" s="994"/>
      <c r="AV22" s="994"/>
      <c r="AW22" s="994"/>
      <c r="AX22" s="994"/>
      <c r="AY22" s="994"/>
      <c r="AZ22" s="994"/>
      <c r="BA22" s="994"/>
      <c r="BB22" s="994"/>
      <c r="BC22" s="994"/>
      <c r="BD22" s="994"/>
      <c r="BE22" s="994"/>
      <c r="BF22" s="994"/>
      <c r="BG22" s="994"/>
      <c r="BH22" s="995"/>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3" t="s">
        <v>2214</v>
      </c>
      <c r="C24" s="1074"/>
      <c r="D24" s="1074"/>
      <c r="E24" s="1074"/>
      <c r="F24" s="1075"/>
      <c r="G24" s="1060" t="s">
        <v>241</v>
      </c>
      <c r="H24" s="1061"/>
      <c r="I24" s="1061"/>
      <c r="J24" s="1061"/>
      <c r="K24" s="1061"/>
      <c r="L24" s="1061"/>
      <c r="M24" s="1061"/>
      <c r="N24" s="1061"/>
      <c r="O24" s="1061"/>
      <c r="P24" s="1061"/>
      <c r="Q24" s="1061"/>
      <c r="R24" s="1061"/>
      <c r="S24" s="1061"/>
      <c r="T24" s="1062"/>
      <c r="U24" s="218"/>
      <c r="V24" s="526" t="str">
        <f>IFERROR(IF(OR(B9="処遇加算Ⅰ",B9="処遇加算Ⅱ"),"✓",""),"")</f>
        <v/>
      </c>
      <c r="W24" s="1132" t="s">
        <v>2249</v>
      </c>
      <c r="X24" s="1133"/>
      <c r="Y24" s="1133"/>
      <c r="Z24" s="1134"/>
      <c r="AA24" s="996" t="s">
        <v>12</v>
      </c>
      <c r="AB24" s="997"/>
      <c r="AC24" s="220"/>
      <c r="AD24" s="985" t="s">
        <v>14</v>
      </c>
      <c r="AE24" s="985"/>
      <c r="AF24" s="985"/>
      <c r="AG24" s="985"/>
      <c r="AH24" s="985"/>
      <c r="AI24" s="996" t="s">
        <v>12</v>
      </c>
      <c r="AJ24" s="997"/>
      <c r="AK24" s="220"/>
      <c r="AL24" s="985" t="s">
        <v>14</v>
      </c>
      <c r="AM24" s="985"/>
      <c r="AN24" s="985"/>
      <c r="AO24" s="985"/>
      <c r="AP24" s="985"/>
      <c r="AS24" s="98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8"/>
      <c r="AU24" s="988"/>
      <c r="AV24" s="988"/>
      <c r="AW24" s="988"/>
      <c r="AX24" s="988"/>
      <c r="AY24" s="988"/>
      <c r="AZ24" s="988"/>
      <c r="BA24" s="988"/>
      <c r="BB24" s="988"/>
      <c r="BC24" s="988"/>
      <c r="BD24" s="988"/>
      <c r="BE24" s="988"/>
      <c r="BF24" s="988"/>
      <c r="BG24" s="988"/>
      <c r="BH24" s="989"/>
    </row>
    <row r="25" spans="2:60" ht="21" customHeight="1">
      <c r="B25" s="1154"/>
      <c r="C25" s="1155"/>
      <c r="D25" s="1155"/>
      <c r="E25" s="1155"/>
      <c r="F25" s="1156"/>
      <c r="G25" s="1042"/>
      <c r="H25" s="1043"/>
      <c r="I25" s="1043"/>
      <c r="J25" s="1043"/>
      <c r="K25" s="1043"/>
      <c r="L25" s="1043"/>
      <c r="M25" s="1043"/>
      <c r="N25" s="1043"/>
      <c r="O25" s="1043"/>
      <c r="P25" s="1043"/>
      <c r="Q25" s="1043"/>
      <c r="R25" s="1043"/>
      <c r="S25" s="1043"/>
      <c r="T25" s="1063"/>
      <c r="U25" s="218"/>
      <c r="V25" s="526" t="str">
        <f>IFERROR(IF(B9="処遇加算Ⅲ","✓",""),"")</f>
        <v/>
      </c>
      <c r="W25" s="1132" t="s">
        <v>19</v>
      </c>
      <c r="X25" s="1133"/>
      <c r="Y25" s="1133"/>
      <c r="Z25" s="1134"/>
      <c r="AA25" s="996"/>
      <c r="AB25" s="997"/>
      <c r="AC25" s="220"/>
      <c r="AD25" s="984" t="s">
        <v>17</v>
      </c>
      <c r="AE25" s="984"/>
      <c r="AF25" s="984"/>
      <c r="AG25" s="984"/>
      <c r="AH25" s="984"/>
      <c r="AI25" s="996"/>
      <c r="AJ25" s="997"/>
      <c r="AK25" s="221"/>
      <c r="AL25" s="984" t="s">
        <v>17</v>
      </c>
      <c r="AM25" s="984"/>
      <c r="AN25" s="984"/>
      <c r="AO25" s="984"/>
      <c r="AP25" s="984"/>
      <c r="AS25" s="990"/>
      <c r="AT25" s="991"/>
      <c r="AU25" s="991"/>
      <c r="AV25" s="991"/>
      <c r="AW25" s="991"/>
      <c r="AX25" s="991"/>
      <c r="AY25" s="991"/>
      <c r="AZ25" s="991"/>
      <c r="BA25" s="991"/>
      <c r="BB25" s="991"/>
      <c r="BC25" s="991"/>
      <c r="BD25" s="991"/>
      <c r="BE25" s="991"/>
      <c r="BF25" s="991"/>
      <c r="BG25" s="991"/>
      <c r="BH25" s="992"/>
    </row>
    <row r="26" spans="2:60" ht="18" customHeight="1" thickBot="1">
      <c r="B26" s="1076"/>
      <c r="C26" s="1077"/>
      <c r="D26" s="1077"/>
      <c r="E26" s="1077"/>
      <c r="F26" s="1078"/>
      <c r="G26" s="1064"/>
      <c r="H26" s="1065"/>
      <c r="I26" s="1065"/>
      <c r="J26" s="1065"/>
      <c r="K26" s="1065"/>
      <c r="L26" s="1065"/>
      <c r="M26" s="1065"/>
      <c r="N26" s="1065"/>
      <c r="O26" s="1065"/>
      <c r="P26" s="1065"/>
      <c r="Q26" s="1065"/>
      <c r="R26" s="1065"/>
      <c r="S26" s="1065"/>
      <c r="T26" s="1066"/>
      <c r="U26" s="192"/>
      <c r="V26" s="526" t="str">
        <f>IFERROR(IF(B9="処遇加算なし","✓",""),"")</f>
        <v/>
      </c>
      <c r="W26" s="1132" t="s">
        <v>2250</v>
      </c>
      <c r="X26" s="1133"/>
      <c r="Y26" s="1133"/>
      <c r="Z26" s="1134"/>
      <c r="AA26" s="996"/>
      <c r="AB26" s="997"/>
      <c r="AC26" s="220"/>
      <c r="AD26" s="985" t="s">
        <v>15</v>
      </c>
      <c r="AE26" s="985"/>
      <c r="AF26" s="985"/>
      <c r="AG26" s="985"/>
      <c r="AH26" s="985"/>
      <c r="AI26" s="996"/>
      <c r="AJ26" s="997"/>
      <c r="AK26" s="221"/>
      <c r="AL26" s="985" t="s">
        <v>15</v>
      </c>
      <c r="AM26" s="985"/>
      <c r="AN26" s="985"/>
      <c r="AO26" s="985"/>
      <c r="AP26" s="985"/>
      <c r="AS26" s="993"/>
      <c r="AT26" s="994"/>
      <c r="AU26" s="994"/>
      <c r="AV26" s="994"/>
      <c r="AW26" s="994"/>
      <c r="AX26" s="994"/>
      <c r="AY26" s="994"/>
      <c r="AZ26" s="994"/>
      <c r="BA26" s="994"/>
      <c r="BB26" s="994"/>
      <c r="BC26" s="994"/>
      <c r="BD26" s="994"/>
      <c r="BE26" s="994"/>
      <c r="BF26" s="994"/>
      <c r="BG26" s="994"/>
      <c r="BH26" s="995"/>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3" t="s">
        <v>2215</v>
      </c>
      <c r="C28" s="1074"/>
      <c r="D28" s="1074"/>
      <c r="E28" s="1074"/>
      <c r="F28" s="1075"/>
      <c r="G28" s="1061" t="s">
        <v>2212</v>
      </c>
      <c r="H28" s="1061"/>
      <c r="I28" s="1061"/>
      <c r="J28" s="1061"/>
      <c r="K28" s="1061"/>
      <c r="L28" s="1061"/>
      <c r="M28" s="1061"/>
      <c r="N28" s="1061"/>
      <c r="O28" s="1061"/>
      <c r="P28" s="1061"/>
      <c r="Q28" s="1061"/>
      <c r="R28" s="1061"/>
      <c r="S28" s="1061"/>
      <c r="T28" s="1062"/>
      <c r="U28" s="218"/>
      <c r="V28" s="526" t="str">
        <f>IFERROR(IF(OR(B9="処遇加算Ⅰ",B9="処遇加算Ⅱ"),"✓",""),"")</f>
        <v/>
      </c>
      <c r="W28" s="1132" t="s">
        <v>2249</v>
      </c>
      <c r="X28" s="1133"/>
      <c r="Y28" s="1133"/>
      <c r="Z28" s="1134"/>
      <c r="AA28" s="996" t="s">
        <v>12</v>
      </c>
      <c r="AB28" s="997"/>
      <c r="AC28" s="220"/>
      <c r="AD28" s="985" t="s">
        <v>14</v>
      </c>
      <c r="AE28" s="985"/>
      <c r="AF28" s="985"/>
      <c r="AG28" s="985"/>
      <c r="AH28" s="985"/>
      <c r="AI28" s="996" t="s">
        <v>12</v>
      </c>
      <c r="AJ28" s="997"/>
      <c r="AK28" s="220"/>
      <c r="AL28" s="985" t="s">
        <v>14</v>
      </c>
      <c r="AM28" s="985"/>
      <c r="AN28" s="985"/>
      <c r="AO28" s="985"/>
      <c r="AP28" s="985"/>
      <c r="AS28" s="98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8"/>
      <c r="AU28" s="988"/>
      <c r="AV28" s="988"/>
      <c r="AW28" s="988"/>
      <c r="AX28" s="988"/>
      <c r="AY28" s="988"/>
      <c r="AZ28" s="988"/>
      <c r="BA28" s="988"/>
      <c r="BB28" s="988"/>
      <c r="BC28" s="988"/>
      <c r="BD28" s="988"/>
      <c r="BE28" s="988"/>
      <c r="BF28" s="988"/>
      <c r="BG28" s="988"/>
      <c r="BH28" s="989"/>
    </row>
    <row r="29" spans="2:60" ht="21" customHeight="1">
      <c r="B29" s="1154"/>
      <c r="C29" s="1155"/>
      <c r="D29" s="1155"/>
      <c r="E29" s="1155"/>
      <c r="F29" s="1156"/>
      <c r="G29" s="1043"/>
      <c r="H29" s="1043"/>
      <c r="I29" s="1043"/>
      <c r="J29" s="1043"/>
      <c r="K29" s="1043"/>
      <c r="L29" s="1043"/>
      <c r="M29" s="1043"/>
      <c r="N29" s="1043"/>
      <c r="O29" s="1043"/>
      <c r="P29" s="1043"/>
      <c r="Q29" s="1043"/>
      <c r="R29" s="1043"/>
      <c r="S29" s="1043"/>
      <c r="T29" s="1063"/>
      <c r="U29" s="218"/>
      <c r="V29" s="526" t="str">
        <f>IFERROR(IF(B9="処遇加算Ⅲ","✓",""),"")</f>
        <v/>
      </c>
      <c r="W29" s="1132" t="s">
        <v>19</v>
      </c>
      <c r="X29" s="1133"/>
      <c r="Y29" s="1133"/>
      <c r="Z29" s="1134"/>
      <c r="AA29" s="996"/>
      <c r="AB29" s="997"/>
      <c r="AC29" s="220"/>
      <c r="AD29" s="984" t="s">
        <v>17</v>
      </c>
      <c r="AE29" s="984"/>
      <c r="AF29" s="984"/>
      <c r="AG29" s="984"/>
      <c r="AH29" s="984"/>
      <c r="AI29" s="996"/>
      <c r="AJ29" s="997"/>
      <c r="AK29" s="221"/>
      <c r="AL29" s="984" t="s">
        <v>17</v>
      </c>
      <c r="AM29" s="984"/>
      <c r="AN29" s="984"/>
      <c r="AO29" s="984"/>
      <c r="AP29" s="984"/>
      <c r="AS29" s="990"/>
      <c r="AT29" s="991"/>
      <c r="AU29" s="991"/>
      <c r="AV29" s="991"/>
      <c r="AW29" s="991"/>
      <c r="AX29" s="991"/>
      <c r="AY29" s="991"/>
      <c r="AZ29" s="991"/>
      <c r="BA29" s="991"/>
      <c r="BB29" s="991"/>
      <c r="BC29" s="991"/>
      <c r="BD29" s="991"/>
      <c r="BE29" s="991"/>
      <c r="BF29" s="991"/>
      <c r="BG29" s="991"/>
      <c r="BH29" s="992"/>
    </row>
    <row r="30" spans="2:60" ht="18" customHeight="1" thickBot="1">
      <c r="B30" s="1076"/>
      <c r="C30" s="1077"/>
      <c r="D30" s="1077"/>
      <c r="E30" s="1077"/>
      <c r="F30" s="1078"/>
      <c r="G30" s="1065"/>
      <c r="H30" s="1065"/>
      <c r="I30" s="1065"/>
      <c r="J30" s="1065"/>
      <c r="K30" s="1065"/>
      <c r="L30" s="1065"/>
      <c r="M30" s="1065"/>
      <c r="N30" s="1065"/>
      <c r="O30" s="1065"/>
      <c r="P30" s="1065"/>
      <c r="Q30" s="1065"/>
      <c r="R30" s="1065"/>
      <c r="S30" s="1065"/>
      <c r="T30" s="1066"/>
      <c r="U30" s="192"/>
      <c r="V30" s="526" t="str">
        <f>IFERROR(IF(B9="処遇加算なし","✓",""),"")</f>
        <v/>
      </c>
      <c r="W30" s="1132" t="s">
        <v>2250</v>
      </c>
      <c r="X30" s="1133"/>
      <c r="Y30" s="1133"/>
      <c r="Z30" s="1134"/>
      <c r="AA30" s="996"/>
      <c r="AB30" s="997"/>
      <c r="AC30" s="220"/>
      <c r="AD30" s="985" t="s">
        <v>15</v>
      </c>
      <c r="AE30" s="985"/>
      <c r="AF30" s="985"/>
      <c r="AG30" s="985"/>
      <c r="AH30" s="985"/>
      <c r="AI30" s="996"/>
      <c r="AJ30" s="997"/>
      <c r="AK30" s="221"/>
      <c r="AL30" s="985" t="s">
        <v>15</v>
      </c>
      <c r="AM30" s="985"/>
      <c r="AN30" s="985"/>
      <c r="AO30" s="985"/>
      <c r="AP30" s="985"/>
      <c r="AS30" s="993"/>
      <c r="AT30" s="994"/>
      <c r="AU30" s="994"/>
      <c r="AV30" s="994"/>
      <c r="AW30" s="994"/>
      <c r="AX30" s="994"/>
      <c r="AY30" s="994"/>
      <c r="AZ30" s="994"/>
      <c r="BA30" s="994"/>
      <c r="BB30" s="994"/>
      <c r="BC30" s="994"/>
      <c r="BD30" s="994"/>
      <c r="BE30" s="994"/>
      <c r="BF30" s="994"/>
      <c r="BG30" s="994"/>
      <c r="BH30" s="995"/>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0" t="s">
        <v>2216</v>
      </c>
      <c r="C32" s="1140"/>
      <c r="D32" s="1140"/>
      <c r="E32" s="1140"/>
      <c r="F32" s="1140"/>
      <c r="G32" s="1013" t="s">
        <v>2213</v>
      </c>
      <c r="H32" s="1013"/>
      <c r="I32" s="1013"/>
      <c r="J32" s="1013"/>
      <c r="K32" s="1013"/>
      <c r="L32" s="1013"/>
      <c r="M32" s="1013"/>
      <c r="N32" s="1013"/>
      <c r="O32" s="1013"/>
      <c r="P32" s="1013"/>
      <c r="Q32" s="1013"/>
      <c r="R32" s="1013"/>
      <c r="S32" s="1013"/>
      <c r="T32" s="1013"/>
      <c r="U32" s="218"/>
      <c r="V32" s="526" t="str">
        <f>IFERROR(IF(B9="処遇加算Ⅰ","✓",""),"")</f>
        <v/>
      </c>
      <c r="W32" s="1014" t="s">
        <v>14</v>
      </c>
      <c r="X32" s="1015"/>
      <c r="Y32" s="1015"/>
      <c r="Z32" s="1016"/>
      <c r="AA32" s="1048" t="s">
        <v>12</v>
      </c>
      <c r="AB32" s="997"/>
      <c r="AC32" s="220"/>
      <c r="AD32" s="985" t="s">
        <v>14</v>
      </c>
      <c r="AE32" s="985"/>
      <c r="AF32" s="985"/>
      <c r="AG32" s="985"/>
      <c r="AH32" s="985"/>
      <c r="AI32" s="1048" t="s">
        <v>12</v>
      </c>
      <c r="AJ32" s="997"/>
      <c r="AK32" s="220"/>
      <c r="AL32" s="985" t="s">
        <v>14</v>
      </c>
      <c r="AM32" s="985"/>
      <c r="AN32" s="985"/>
      <c r="AO32" s="985"/>
      <c r="AP32" s="985"/>
      <c r="AS32" s="98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8"/>
      <c r="AU32" s="988"/>
      <c r="AV32" s="988"/>
      <c r="AW32" s="988"/>
      <c r="AX32" s="988"/>
      <c r="AY32" s="988"/>
      <c r="AZ32" s="988"/>
      <c r="BA32" s="988"/>
      <c r="BB32" s="988"/>
      <c r="BC32" s="988"/>
      <c r="BD32" s="988"/>
      <c r="BE32" s="988"/>
      <c r="BF32" s="988"/>
      <c r="BG32" s="988"/>
      <c r="BH32" s="989"/>
    </row>
    <row r="33" spans="2:82" ht="21" customHeight="1">
      <c r="B33" s="1140"/>
      <c r="C33" s="1140"/>
      <c r="D33" s="1140"/>
      <c r="E33" s="1140"/>
      <c r="F33" s="1140"/>
      <c r="G33" s="1013"/>
      <c r="H33" s="1013"/>
      <c r="I33" s="1013"/>
      <c r="J33" s="1013"/>
      <c r="K33" s="1013"/>
      <c r="L33" s="1013"/>
      <c r="M33" s="1013"/>
      <c r="N33" s="1013"/>
      <c r="O33" s="1013"/>
      <c r="P33" s="1013"/>
      <c r="Q33" s="1013"/>
      <c r="R33" s="1013"/>
      <c r="S33" s="1013"/>
      <c r="T33" s="1013"/>
      <c r="U33" s="218"/>
      <c r="V33" s="526" t="str">
        <f>IFERROR(IF(AND(B9&lt;&gt;"",B9&lt;&gt;"処遇加算Ⅰ"),"✓",""),"")</f>
        <v/>
      </c>
      <c r="W33" s="1014" t="s">
        <v>15</v>
      </c>
      <c r="X33" s="1015"/>
      <c r="Y33" s="1015"/>
      <c r="Z33" s="1016"/>
      <c r="AA33" s="1048"/>
      <c r="AB33" s="997"/>
      <c r="AC33" s="220"/>
      <c r="AD33" s="1018" t="s">
        <v>17</v>
      </c>
      <c r="AE33" s="1018"/>
      <c r="AF33" s="1018"/>
      <c r="AG33" s="1018"/>
      <c r="AH33" s="1018"/>
      <c r="AI33" s="1048"/>
      <c r="AJ33" s="997"/>
      <c r="AK33" s="230"/>
      <c r="AL33" s="984" t="s">
        <v>17</v>
      </c>
      <c r="AM33" s="984"/>
      <c r="AN33" s="984"/>
      <c r="AO33" s="984"/>
      <c r="AP33" s="984"/>
      <c r="AS33" s="990"/>
      <c r="AT33" s="991"/>
      <c r="AU33" s="991"/>
      <c r="AV33" s="991"/>
      <c r="AW33" s="991"/>
      <c r="AX33" s="991"/>
      <c r="AY33" s="991"/>
      <c r="AZ33" s="991"/>
      <c r="BA33" s="991"/>
      <c r="BB33" s="991"/>
      <c r="BC33" s="991"/>
      <c r="BD33" s="991"/>
      <c r="BE33" s="991"/>
      <c r="BF33" s="991"/>
      <c r="BG33" s="991"/>
      <c r="BH33" s="992"/>
    </row>
    <row r="34" spans="2:82" ht="15" customHeight="1" thickBot="1">
      <c r="B34" s="1140"/>
      <c r="C34" s="1140"/>
      <c r="D34" s="1140"/>
      <c r="E34" s="1140"/>
      <c r="F34" s="1140"/>
      <c r="G34" s="1013"/>
      <c r="H34" s="1013"/>
      <c r="I34" s="1013"/>
      <c r="J34" s="1013"/>
      <c r="K34" s="1013"/>
      <c r="L34" s="1013"/>
      <c r="M34" s="1013"/>
      <c r="N34" s="1013"/>
      <c r="O34" s="1013"/>
      <c r="P34" s="1013"/>
      <c r="Q34" s="1013"/>
      <c r="R34" s="1013"/>
      <c r="S34" s="1013"/>
      <c r="T34" s="1013"/>
      <c r="U34" s="192"/>
      <c r="V34" s="225"/>
      <c r="W34" s="197"/>
      <c r="X34" s="197"/>
      <c r="Y34" s="197"/>
      <c r="Z34" s="197"/>
      <c r="AA34" s="1048"/>
      <c r="AB34" s="997"/>
      <c r="AC34" s="220"/>
      <c r="AD34" s="983" t="s">
        <v>15</v>
      </c>
      <c r="AE34" s="983"/>
      <c r="AF34" s="983"/>
      <c r="AG34" s="983"/>
      <c r="AH34" s="983"/>
      <c r="AI34" s="1048"/>
      <c r="AJ34" s="997"/>
      <c r="AK34" s="220"/>
      <c r="AL34" s="983" t="s">
        <v>15</v>
      </c>
      <c r="AM34" s="983"/>
      <c r="AN34" s="983"/>
      <c r="AO34" s="983"/>
      <c r="AP34" s="983"/>
      <c r="AS34" s="993"/>
      <c r="AT34" s="994"/>
      <c r="AU34" s="994"/>
      <c r="AV34" s="994"/>
      <c r="AW34" s="994"/>
      <c r="AX34" s="994"/>
      <c r="AY34" s="994"/>
      <c r="AZ34" s="994"/>
      <c r="BA34" s="994"/>
      <c r="BB34" s="994"/>
      <c r="BC34" s="994"/>
      <c r="BD34" s="994"/>
      <c r="BE34" s="994"/>
      <c r="BF34" s="994"/>
      <c r="BG34" s="994"/>
      <c r="BH34" s="995"/>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0" t="s">
        <v>2217</v>
      </c>
      <c r="C36" s="1140"/>
      <c r="D36" s="1140"/>
      <c r="E36" s="1140"/>
      <c r="F36" s="1140"/>
      <c r="G36" s="1017" t="s">
        <v>2258</v>
      </c>
      <c r="H36" s="1017"/>
      <c r="I36" s="1017"/>
      <c r="J36" s="1017"/>
      <c r="K36" s="1017"/>
      <c r="L36" s="1017"/>
      <c r="M36" s="1017"/>
      <c r="N36" s="1017"/>
      <c r="O36" s="1017"/>
      <c r="P36" s="1017"/>
      <c r="Q36" s="1017"/>
      <c r="R36" s="1017"/>
      <c r="S36" s="1017"/>
      <c r="T36" s="1017"/>
      <c r="U36" s="218"/>
      <c r="V36" s="526" t="str">
        <f>IFERROR(IF(OR(G9="特定加算Ⅰ",G9="特定加算Ⅱ"),"✓",""),"")</f>
        <v/>
      </c>
      <c r="W36" s="1014" t="s">
        <v>14</v>
      </c>
      <c r="X36" s="1015"/>
      <c r="Y36" s="1015"/>
      <c r="Z36" s="1016"/>
      <c r="AA36" s="996" t="s">
        <v>12</v>
      </c>
      <c r="AB36" s="997"/>
      <c r="AC36" s="220"/>
      <c r="AD36" s="983" t="s">
        <v>14</v>
      </c>
      <c r="AE36" s="983"/>
      <c r="AF36" s="983"/>
      <c r="AG36" s="983"/>
      <c r="AH36" s="983"/>
      <c r="AI36" s="996" t="s">
        <v>12</v>
      </c>
      <c r="AJ36" s="997"/>
      <c r="AK36" s="220"/>
      <c r="AL36" s="983" t="s">
        <v>14</v>
      </c>
      <c r="AM36" s="983"/>
      <c r="AN36" s="983"/>
      <c r="AO36" s="983"/>
      <c r="AP36" s="983"/>
      <c r="AS36" s="98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8"/>
      <c r="AU36" s="988"/>
      <c r="AV36" s="988"/>
      <c r="AW36" s="988"/>
      <c r="AX36" s="988"/>
      <c r="AY36" s="988"/>
      <c r="AZ36" s="988"/>
      <c r="BA36" s="988"/>
      <c r="BB36" s="988"/>
      <c r="BC36" s="988"/>
      <c r="BD36" s="988"/>
      <c r="BE36" s="988"/>
      <c r="BF36" s="988"/>
      <c r="BG36" s="988"/>
      <c r="BH36" s="989"/>
    </row>
    <row r="37" spans="2:82" ht="21" customHeight="1">
      <c r="B37" s="1140"/>
      <c r="C37" s="1140"/>
      <c r="D37" s="1140"/>
      <c r="E37" s="1140"/>
      <c r="F37" s="1140"/>
      <c r="G37" s="1017"/>
      <c r="H37" s="1017"/>
      <c r="I37" s="1017"/>
      <c r="J37" s="1017"/>
      <c r="K37" s="1017"/>
      <c r="L37" s="1017"/>
      <c r="M37" s="1017"/>
      <c r="N37" s="1017"/>
      <c r="O37" s="1017"/>
      <c r="P37" s="1017"/>
      <c r="Q37" s="1017"/>
      <c r="R37" s="1017"/>
      <c r="S37" s="1017"/>
      <c r="T37" s="1017"/>
      <c r="U37" s="218"/>
      <c r="V37" s="526" t="str">
        <f>IFERROR(IF(G9="特定加算なし","✓",""),"")</f>
        <v/>
      </c>
      <c r="W37" s="1014" t="s">
        <v>15</v>
      </c>
      <c r="X37" s="1015"/>
      <c r="Y37" s="1015"/>
      <c r="Z37" s="1016"/>
      <c r="AA37" s="996"/>
      <c r="AB37" s="997"/>
      <c r="AC37" s="979" t="s">
        <v>2360</v>
      </c>
      <c r="AD37" s="980"/>
      <c r="AE37" s="980"/>
      <c r="AF37" s="980"/>
      <c r="AG37" s="981"/>
      <c r="AH37" s="982"/>
      <c r="AI37" s="996"/>
      <c r="AJ37" s="997"/>
      <c r="AK37" s="979" t="s">
        <v>2360</v>
      </c>
      <c r="AL37" s="980"/>
      <c r="AM37" s="980"/>
      <c r="AN37" s="980"/>
      <c r="AO37" s="981"/>
      <c r="AP37" s="982"/>
      <c r="AS37" s="990"/>
      <c r="AT37" s="991"/>
      <c r="AU37" s="991"/>
      <c r="AV37" s="991"/>
      <c r="AW37" s="991"/>
      <c r="AX37" s="991"/>
      <c r="AY37" s="991"/>
      <c r="AZ37" s="991"/>
      <c r="BA37" s="991"/>
      <c r="BB37" s="991"/>
      <c r="BC37" s="991"/>
      <c r="BD37" s="991"/>
      <c r="BE37" s="991"/>
      <c r="BF37" s="991"/>
      <c r="BG37" s="991"/>
      <c r="BH37" s="992"/>
    </row>
    <row r="38" spans="2:82" ht="17.100000000000001" customHeight="1" thickBot="1">
      <c r="B38" s="1140"/>
      <c r="C38" s="1140"/>
      <c r="D38" s="1140"/>
      <c r="E38" s="1140"/>
      <c r="F38" s="1140"/>
      <c r="G38" s="1017"/>
      <c r="H38" s="1017"/>
      <c r="I38" s="1017"/>
      <c r="J38" s="1017"/>
      <c r="K38" s="1017"/>
      <c r="L38" s="1017"/>
      <c r="M38" s="1017"/>
      <c r="N38" s="1017"/>
      <c r="O38" s="1017"/>
      <c r="P38" s="1017"/>
      <c r="Q38" s="1017"/>
      <c r="R38" s="1017"/>
      <c r="S38" s="1017"/>
      <c r="T38" s="1017"/>
      <c r="U38" s="218"/>
      <c r="Z38" s="233"/>
      <c r="AA38" s="1048"/>
      <c r="AB38" s="997"/>
      <c r="AC38" s="220"/>
      <c r="AD38" s="983" t="s">
        <v>15</v>
      </c>
      <c r="AE38" s="983"/>
      <c r="AF38" s="983"/>
      <c r="AG38" s="983"/>
      <c r="AH38" s="983"/>
      <c r="AI38" s="996"/>
      <c r="AJ38" s="997"/>
      <c r="AK38" s="220"/>
      <c r="AL38" s="983" t="s">
        <v>15</v>
      </c>
      <c r="AM38" s="983"/>
      <c r="AN38" s="983"/>
      <c r="AO38" s="983"/>
      <c r="AP38" s="983"/>
      <c r="AS38" s="993"/>
      <c r="AT38" s="994"/>
      <c r="AU38" s="994"/>
      <c r="AV38" s="994"/>
      <c r="AW38" s="994"/>
      <c r="AX38" s="994"/>
      <c r="AY38" s="994"/>
      <c r="AZ38" s="994"/>
      <c r="BA38" s="994"/>
      <c r="BB38" s="994"/>
      <c r="BC38" s="994"/>
      <c r="BD38" s="994"/>
      <c r="BE38" s="994"/>
      <c r="BF38" s="994"/>
      <c r="BG38" s="994"/>
      <c r="BH38" s="995"/>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0" t="s">
        <v>2218</v>
      </c>
      <c r="C40" s="1140"/>
      <c r="D40" s="1140"/>
      <c r="E40" s="1140"/>
      <c r="F40" s="1140"/>
      <c r="G40" s="1013" t="str">
        <f>IFERROR(VLOOKUP(Y5,【参考】数式用!AS5:AT27,2,0),"")</f>
        <v/>
      </c>
      <c r="H40" s="1013"/>
      <c r="I40" s="1013"/>
      <c r="J40" s="1013"/>
      <c r="K40" s="1013"/>
      <c r="L40" s="1013"/>
      <c r="M40" s="1013"/>
      <c r="N40" s="1013"/>
      <c r="O40" s="1013"/>
      <c r="P40" s="1013"/>
      <c r="Q40" s="1013"/>
      <c r="R40" s="1013"/>
      <c r="S40" s="1013"/>
      <c r="T40" s="1013"/>
      <c r="U40" s="192"/>
      <c r="V40" s="526" t="str">
        <f>IFERROR(IF(G9="特定加算Ⅰ","✓",""),"")</f>
        <v/>
      </c>
      <c r="W40" s="1014" t="s">
        <v>14</v>
      </c>
      <c r="X40" s="1015"/>
      <c r="Y40" s="1015"/>
      <c r="Z40" s="1016"/>
      <c r="AA40" s="996" t="s">
        <v>12</v>
      </c>
      <c r="AB40" s="997"/>
      <c r="AC40" s="220"/>
      <c r="AD40" s="983" t="s">
        <v>14</v>
      </c>
      <c r="AE40" s="983"/>
      <c r="AF40" s="983"/>
      <c r="AG40" s="983"/>
      <c r="AH40" s="983"/>
      <c r="AI40" s="996" t="s">
        <v>12</v>
      </c>
      <c r="AJ40" s="997"/>
      <c r="AK40" s="220"/>
      <c r="AL40" s="983" t="s">
        <v>14</v>
      </c>
      <c r="AM40" s="983"/>
      <c r="AN40" s="983"/>
      <c r="AO40" s="983"/>
      <c r="AP40" s="983"/>
      <c r="AS40" s="98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8"/>
      <c r="AU40" s="988"/>
      <c r="AV40" s="988"/>
      <c r="AW40" s="988"/>
      <c r="AX40" s="988"/>
      <c r="AY40" s="988"/>
      <c r="AZ40" s="988"/>
      <c r="BA40" s="988"/>
      <c r="BB40" s="988"/>
      <c r="BC40" s="988"/>
      <c r="BD40" s="988"/>
      <c r="BE40" s="988"/>
      <c r="BF40" s="988"/>
      <c r="BG40" s="988"/>
      <c r="BH40" s="989"/>
    </row>
    <row r="41" spans="2:82" ht="22.5" customHeight="1">
      <c r="B41" s="1140"/>
      <c r="C41" s="1140"/>
      <c r="D41" s="1140"/>
      <c r="E41" s="1140"/>
      <c r="F41" s="1140"/>
      <c r="G41" s="1013"/>
      <c r="H41" s="1013"/>
      <c r="I41" s="1013"/>
      <c r="J41" s="1013"/>
      <c r="K41" s="1013"/>
      <c r="L41" s="1013"/>
      <c r="M41" s="1013"/>
      <c r="N41" s="1013"/>
      <c r="O41" s="1013"/>
      <c r="P41" s="1013"/>
      <c r="Q41" s="1013"/>
      <c r="R41" s="1013"/>
      <c r="S41" s="1013"/>
      <c r="T41" s="1013"/>
      <c r="U41" s="192"/>
      <c r="V41" s="526" t="str">
        <f>IFERROR(IF(OR(G9="特定加算Ⅱ",G9="特定加算なし"),"✓",""),"")</f>
        <v/>
      </c>
      <c r="W41" s="1014" t="s">
        <v>15</v>
      </c>
      <c r="X41" s="1015"/>
      <c r="Y41" s="1015"/>
      <c r="Z41" s="1016"/>
      <c r="AA41" s="996"/>
      <c r="AB41" s="997"/>
      <c r="AC41" s="234" t="s">
        <v>85</v>
      </c>
      <c r="AD41" s="1025"/>
      <c r="AE41" s="1026"/>
      <c r="AF41" s="1026"/>
      <c r="AG41" s="1026"/>
      <c r="AH41" s="1027"/>
      <c r="AI41" s="996"/>
      <c r="AJ41" s="997"/>
      <c r="AK41" s="234" t="s">
        <v>85</v>
      </c>
      <c r="AL41" s="1025"/>
      <c r="AM41" s="1026"/>
      <c r="AN41" s="1026"/>
      <c r="AO41" s="1026"/>
      <c r="AP41" s="1027"/>
      <c r="AS41" s="990"/>
      <c r="AT41" s="991"/>
      <c r="AU41" s="991"/>
      <c r="AV41" s="991"/>
      <c r="AW41" s="991"/>
      <c r="AX41" s="991"/>
      <c r="AY41" s="991"/>
      <c r="AZ41" s="991"/>
      <c r="BA41" s="991"/>
      <c r="BB41" s="991"/>
      <c r="BC41" s="991"/>
      <c r="BD41" s="991"/>
      <c r="BE41" s="991"/>
      <c r="BF41" s="991"/>
      <c r="BG41" s="991"/>
      <c r="BH41" s="992"/>
    </row>
    <row r="42" spans="2:82" ht="17.100000000000001" customHeight="1" thickBot="1">
      <c r="B42" s="1140"/>
      <c r="C42" s="1140"/>
      <c r="D42" s="1140"/>
      <c r="E42" s="1140"/>
      <c r="F42" s="1140"/>
      <c r="G42" s="1013"/>
      <c r="H42" s="1013"/>
      <c r="I42" s="1013"/>
      <c r="J42" s="1013"/>
      <c r="K42" s="1013"/>
      <c r="L42" s="1013"/>
      <c r="M42" s="1013"/>
      <c r="N42" s="1013"/>
      <c r="O42" s="1013"/>
      <c r="P42" s="1013"/>
      <c r="Q42" s="1013"/>
      <c r="R42" s="1013"/>
      <c r="S42" s="1013"/>
      <c r="T42" s="1013"/>
      <c r="U42" s="192"/>
      <c r="V42" s="185"/>
      <c r="W42" s="235"/>
      <c r="X42" s="235"/>
      <c r="Y42" s="235"/>
      <c r="Z42" s="235"/>
      <c r="AA42" s="529"/>
      <c r="AB42" s="529"/>
      <c r="AC42" s="236"/>
      <c r="AD42" s="983" t="s">
        <v>15</v>
      </c>
      <c r="AE42" s="983"/>
      <c r="AF42" s="983"/>
      <c r="AG42" s="983"/>
      <c r="AH42" s="983"/>
      <c r="AI42" s="529"/>
      <c r="AJ42" s="529"/>
      <c r="AK42" s="236"/>
      <c r="AL42" s="983" t="s">
        <v>15</v>
      </c>
      <c r="AM42" s="983"/>
      <c r="AN42" s="983"/>
      <c r="AO42" s="983"/>
      <c r="AP42" s="983"/>
      <c r="AS42" s="993"/>
      <c r="AT42" s="994"/>
      <c r="AU42" s="994"/>
      <c r="AV42" s="994"/>
      <c r="AW42" s="994"/>
      <c r="AX42" s="994"/>
      <c r="AY42" s="994"/>
      <c r="AZ42" s="994"/>
      <c r="BA42" s="994"/>
      <c r="BB42" s="994"/>
      <c r="BC42" s="994"/>
      <c r="BD42" s="994"/>
      <c r="BE42" s="994"/>
      <c r="BF42" s="994"/>
      <c r="BG42" s="994"/>
      <c r="BH42" s="995"/>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0" t="s">
        <v>2219</v>
      </c>
      <c r="C44" s="1140"/>
      <c r="D44" s="1140"/>
      <c r="E44" s="1140"/>
      <c r="F44" s="1140"/>
      <c r="G44" s="1013" t="s">
        <v>2156</v>
      </c>
      <c r="H44" s="1013"/>
      <c r="I44" s="1013"/>
      <c r="J44" s="1013"/>
      <c r="K44" s="1013"/>
      <c r="L44" s="1013"/>
      <c r="M44" s="1013"/>
      <c r="N44" s="1013"/>
      <c r="O44" s="1013"/>
      <c r="P44" s="1013"/>
      <c r="Q44" s="1013"/>
      <c r="R44" s="1013"/>
      <c r="S44" s="1013"/>
      <c r="T44" s="1013"/>
      <c r="U44" s="218"/>
      <c r="V44" s="526" t="str">
        <f>IFERROR(IF(OR(G9="特定加算Ⅰ",G9="特定加算Ⅱ"),"✓",""),"")</f>
        <v/>
      </c>
      <c r="W44" s="1014" t="s">
        <v>14</v>
      </c>
      <c r="X44" s="1015"/>
      <c r="Y44" s="1015"/>
      <c r="Z44" s="1016"/>
      <c r="AA44" s="996" t="s">
        <v>12</v>
      </c>
      <c r="AB44" s="997"/>
      <c r="AC44" s="220"/>
      <c r="AD44" s="983" t="s">
        <v>14</v>
      </c>
      <c r="AE44" s="983"/>
      <c r="AF44" s="983"/>
      <c r="AG44" s="983"/>
      <c r="AH44" s="983"/>
      <c r="AI44" s="996" t="s">
        <v>12</v>
      </c>
      <c r="AJ44" s="997"/>
      <c r="AK44" s="220"/>
      <c r="AL44" s="983" t="s">
        <v>14</v>
      </c>
      <c r="AM44" s="983"/>
      <c r="AN44" s="983"/>
      <c r="AO44" s="983"/>
      <c r="AP44" s="983"/>
      <c r="AS44" s="987" t="str">
        <f>IFERROR(IF(AS63="○","！R5年度に満たしていた要件を満たさない計画になっている。",IF(OR(AH63=2,AP63=2),VLOOKUP(AS1,【参考】数式用2!E6:S23,15,FALSE),"")),"")</f>
        <v/>
      </c>
      <c r="AT44" s="988"/>
      <c r="AU44" s="988"/>
      <c r="AV44" s="988"/>
      <c r="AW44" s="988"/>
      <c r="AX44" s="988"/>
      <c r="AY44" s="988"/>
      <c r="AZ44" s="988"/>
      <c r="BA44" s="988"/>
      <c r="BB44" s="988"/>
      <c r="BC44" s="988"/>
      <c r="BD44" s="988"/>
      <c r="BE44" s="988"/>
      <c r="BF44" s="988"/>
      <c r="BG44" s="988"/>
      <c r="BH44" s="989"/>
    </row>
    <row r="45" spans="2:82" ht="17.100000000000001" customHeight="1" thickBot="1">
      <c r="B45" s="1140"/>
      <c r="C45" s="1140"/>
      <c r="D45" s="1140"/>
      <c r="E45" s="1140"/>
      <c r="F45" s="1140"/>
      <c r="G45" s="1013"/>
      <c r="H45" s="1013"/>
      <c r="I45" s="1013"/>
      <c r="J45" s="1013"/>
      <c r="K45" s="1013"/>
      <c r="L45" s="1013"/>
      <c r="M45" s="1013"/>
      <c r="N45" s="1013"/>
      <c r="O45" s="1013"/>
      <c r="P45" s="1013"/>
      <c r="Q45" s="1013"/>
      <c r="R45" s="1013"/>
      <c r="S45" s="1013"/>
      <c r="T45" s="1013"/>
      <c r="U45" s="218"/>
      <c r="V45" s="526" t="str">
        <f>IFERROR(IF(G9="特定加算なし","✓",""),"")</f>
        <v/>
      </c>
      <c r="W45" s="1014" t="s">
        <v>15</v>
      </c>
      <c r="X45" s="1015"/>
      <c r="Y45" s="1015"/>
      <c r="Z45" s="1016"/>
      <c r="AA45" s="996"/>
      <c r="AB45" s="997"/>
      <c r="AC45" s="220"/>
      <c r="AD45" s="983" t="s">
        <v>15</v>
      </c>
      <c r="AE45" s="983"/>
      <c r="AF45" s="983"/>
      <c r="AG45" s="983"/>
      <c r="AH45" s="983"/>
      <c r="AI45" s="996"/>
      <c r="AJ45" s="997"/>
      <c r="AK45" s="220"/>
      <c r="AL45" s="983" t="s">
        <v>15</v>
      </c>
      <c r="AM45" s="983"/>
      <c r="AN45" s="983"/>
      <c r="AO45" s="983"/>
      <c r="AP45" s="983"/>
      <c r="AS45" s="993"/>
      <c r="AT45" s="994"/>
      <c r="AU45" s="994"/>
      <c r="AV45" s="994"/>
      <c r="AW45" s="994"/>
      <c r="AX45" s="994"/>
      <c r="AY45" s="994"/>
      <c r="AZ45" s="994"/>
      <c r="BA45" s="994"/>
      <c r="BB45" s="994"/>
      <c r="BC45" s="994"/>
      <c r="BD45" s="994"/>
      <c r="BE45" s="994"/>
      <c r="BF45" s="994"/>
      <c r="BG45" s="994"/>
      <c r="BH45" s="995"/>
      <c r="BO45" s="238"/>
    </row>
    <row r="46" spans="2:82" ht="11.25" customHeight="1">
      <c r="B46" s="224"/>
      <c r="AJ46" s="239"/>
      <c r="AK46" s="239"/>
      <c r="AL46" s="239"/>
      <c r="AM46" s="239"/>
      <c r="AN46" s="239"/>
      <c r="AO46" s="239"/>
      <c r="AP46" s="239"/>
    </row>
    <row r="47" spans="2:82" ht="21" customHeight="1">
      <c r="B47" s="1135" t="s">
        <v>2311</v>
      </c>
      <c r="C47" s="1135"/>
      <c r="D47" s="1135"/>
      <c r="E47" s="1135"/>
      <c r="F47" s="1135"/>
      <c r="G47" s="1135"/>
      <c r="H47" s="1135"/>
      <c r="I47" s="1135"/>
      <c r="J47" s="1135"/>
      <c r="K47" s="1135"/>
      <c r="L47" s="1135"/>
      <c r="M47" s="1135"/>
      <c r="N47" s="1135"/>
      <c r="O47" s="1135"/>
      <c r="P47" s="1135"/>
      <c r="Q47" s="1135"/>
      <c r="R47" s="1135"/>
      <c r="S47" s="1135"/>
      <c r="T47" s="1135"/>
      <c r="U47" s="1135"/>
      <c r="V47" s="1135"/>
      <c r="W47" s="1135"/>
      <c r="X47" s="1135"/>
      <c r="Y47" s="1135"/>
      <c r="Z47" s="1135"/>
      <c r="AA47" s="1135"/>
      <c r="AB47" s="1135"/>
      <c r="AC47" s="1135"/>
      <c r="AD47" s="1135"/>
      <c r="AE47" s="1135"/>
      <c r="AF47" s="1135"/>
      <c r="AG47" s="1135"/>
      <c r="AH47" s="113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37"/>
      <c r="C48" s="1138"/>
      <c r="D48" s="1138"/>
      <c r="E48" s="1138"/>
      <c r="F48" s="1139"/>
      <c r="G48" s="1153" t="str">
        <f>IF(F15=4,"R6.4～R6.5",IF(F15=5,"R6.5",""))</f>
        <v>R6.4～R6.5</v>
      </c>
      <c r="H48" s="1153"/>
      <c r="I48" s="1153"/>
      <c r="J48" s="1153"/>
      <c r="K48" s="1153"/>
      <c r="L48" s="1153"/>
      <c r="M48" s="1153"/>
      <c r="N48" s="1153"/>
      <c r="O48" s="1153"/>
      <c r="P48" s="1153"/>
      <c r="Q48" s="1153"/>
      <c r="R48" s="1153"/>
      <c r="S48" s="1153"/>
      <c r="T48" s="1153"/>
      <c r="U48" s="1153"/>
      <c r="V48" s="1153"/>
      <c r="W48" s="1153"/>
      <c r="X48" s="1153"/>
      <c r="Y48" s="1153"/>
      <c r="Z48" s="1153"/>
      <c r="AA48" s="996" t="s">
        <v>12</v>
      </c>
      <c r="AB48" s="997"/>
      <c r="AC48" s="1153" t="str">
        <f>IF(OR(F15=4,F15=5),"R6.6","R"&amp;D15&amp;"."&amp;F15)&amp;"～R"&amp;K15&amp;"."&amp;M15</f>
        <v>R6.6～R7.3</v>
      </c>
      <c r="AD48" s="1153"/>
      <c r="AE48" s="1153"/>
      <c r="AF48" s="1153"/>
      <c r="AG48" s="1153"/>
      <c r="AH48" s="1153"/>
      <c r="AS48" s="1005" t="str">
        <f>IFERROR(IF(AND(OR(AP58=1,AP58=2),OR(AP59=1,AP59=2),OR(AP60=1,AP60=2)),"処遇加算Ⅰ",IF(AND(OR(AP58=1,AP58=2),OR(AP59=1,AP59=2),OR(AP60=0,AP60=3)),"処遇加算Ⅱ",IF(OR(OR(AP58=1,AP58=2),OR(AP59=1,AP59=2)),"処遇加算Ⅲ",""))),"")</f>
        <v/>
      </c>
      <c r="AT48" s="1005"/>
      <c r="AU48" s="1005"/>
      <c r="AV48" s="1005"/>
      <c r="AW48" s="1005" t="str">
        <f>IFERROR(IF(AND(AP61=1,AP62=1,AP63=1),"特定加算Ⅰ",IF(AND(AP61=1,AP62=2,AP63=1),"特定加算Ⅱ",IF(OR(AP61=2,AP62=2,AP63=2),"特定加算なし",""))),"")</f>
        <v>特定加算なし</v>
      </c>
      <c r="AX48" s="1005"/>
      <c r="AY48" s="1005"/>
      <c r="AZ48" s="1005"/>
      <c r="BA48" s="1005" t="str">
        <f>IFERROR(IF(OR(L9="ベア加算",AND(L9="ベア加算なし",AP57=1)),"ベア加算",IF(AP57=2,"ベア加算なし","")),"")</f>
        <v/>
      </c>
      <c r="BB48" s="1005"/>
      <c r="BC48" s="1005"/>
      <c r="BD48" s="1005"/>
      <c r="BE48" s="1006" t="str">
        <f>AS48&amp;AW48&amp;BA48</f>
        <v>特定加算なし</v>
      </c>
      <c r="BF48" s="1006"/>
      <c r="BG48" s="1006"/>
      <c r="BH48" s="1006"/>
      <c r="BI48" s="1006"/>
      <c r="BJ48" s="1006"/>
      <c r="BK48" s="1006"/>
      <c r="BL48" s="1006"/>
      <c r="BM48" s="1006"/>
      <c r="BN48" s="1006"/>
      <c r="BO48" s="1006"/>
      <c r="BP48" s="1006"/>
      <c r="BQ48" s="241"/>
      <c r="BR48" s="241"/>
      <c r="BS48" s="241"/>
      <c r="BT48" s="241"/>
      <c r="BU48" s="241"/>
      <c r="BV48" s="241"/>
      <c r="BW48" s="241"/>
      <c r="BX48" s="241"/>
      <c r="BY48" s="241"/>
      <c r="BZ48" s="241"/>
      <c r="CD48" s="242"/>
    </row>
    <row r="49" spans="2:86" ht="18" customHeight="1">
      <c r="B49" s="1141" t="s">
        <v>2158</v>
      </c>
      <c r="C49" s="1142"/>
      <c r="D49" s="1142"/>
      <c r="E49" s="1142"/>
      <c r="F49" s="1143"/>
      <c r="G49" s="1126" t="str">
        <f>IFERROR(IF(AND(OR(AH58=1,AH58=2),OR(AH59=1,AH59=2),OR(AH60=1,AH60=2)),"処遇加算Ⅰ",IF(AND(OR(AH58=1,AH58=2),OR(AH59=1,AH59=2),OR(AH60=0,AH60=3)),"処遇加算Ⅱ",IF(OR(OR(AH58=1,AH58=2),OR(AH59=1,AH59=2)),"処遇加算Ⅲ",""))),"")</f>
        <v/>
      </c>
      <c r="H49" s="1127"/>
      <c r="I49" s="1127"/>
      <c r="J49" s="1127"/>
      <c r="K49" s="1152"/>
      <c r="L49" s="1126" t="str">
        <f>IFERROR(IF(G9="","",IF(AND(AH61=1,AH62=1,AH63=1),"特定加算Ⅰ",IF(AND(AH61=1,AH62=2,AH63=1),"特定加算Ⅱ",IF(OR(AH61=2,AH62=2,AH63=2),"特定加算なし","")))),"")</f>
        <v/>
      </c>
      <c r="M49" s="1127"/>
      <c r="N49" s="1127"/>
      <c r="O49" s="1127"/>
      <c r="P49" s="1128"/>
      <c r="Q49" s="1129" t="str">
        <f>IFERROR(IF(OR(L9="ベア加算",AND(L9="ベア加算なし",AH57=1)),"ベア加算",IF(AH57=2,"ベア加算なし","")),"")</f>
        <v/>
      </c>
      <c r="R49" s="1127"/>
      <c r="S49" s="1127"/>
      <c r="T49" s="1127"/>
      <c r="U49" s="1128"/>
      <c r="V49" s="1130" t="s">
        <v>10</v>
      </c>
      <c r="W49" s="1131"/>
      <c r="X49" s="1131"/>
      <c r="Y49" s="1131"/>
      <c r="Z49" s="1131"/>
      <c r="AA49" s="1048"/>
      <c r="AB49" s="1048"/>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1" t="s">
        <v>2159</v>
      </c>
      <c r="C50" s="1142"/>
      <c r="D50" s="1142"/>
      <c r="E50" s="1142"/>
      <c r="F50" s="1143"/>
      <c r="G50" s="1147" t="str">
        <f>IFERROR(VLOOKUP(Y5,【参考】数式用!$A$5:$J$27,MATCH(G49,【参考】数式用!$B$4:$J$4,0)+1,0),"")</f>
        <v/>
      </c>
      <c r="H50" s="1148"/>
      <c r="I50" s="1148"/>
      <c r="J50" s="1148"/>
      <c r="K50" s="1149"/>
      <c r="L50" s="1147" t="str">
        <f>IFERROR(VLOOKUP(Y5,【参考】数式用!$A$5:$J$27,MATCH(L49,【参考】数式用!$B$4:$J$4,0)+1,0),"")</f>
        <v/>
      </c>
      <c r="M50" s="1148"/>
      <c r="N50" s="1148"/>
      <c r="O50" s="1148"/>
      <c r="P50" s="1150"/>
      <c r="Q50" s="1151" t="str">
        <f>IFERROR(VLOOKUP(Y5,【参考】数式用!$A$5:$J$27,MATCH(Q49,【参考】数式用!$B$4:$J$4,0)+1,0),"")</f>
        <v/>
      </c>
      <c r="R50" s="1148"/>
      <c r="S50" s="1148"/>
      <c r="T50" s="1148"/>
      <c r="U50" s="1150"/>
      <c r="V50" s="1106">
        <f>SUM(G50,L50,Q50)</f>
        <v>0</v>
      </c>
      <c r="W50" s="1107"/>
      <c r="X50" s="1107"/>
      <c r="Y50" s="1107"/>
      <c r="Z50" s="1107"/>
      <c r="AA50" s="1048"/>
      <c r="AB50" s="1048"/>
      <c r="AC50" s="1160" t="str">
        <f>IFERROR(VLOOKUP(Y5,【参考】数式用!$A$5:$AB$27,MATCH(AC49,【参考】数式用!$B$4:$AB$4,0)+1,FALSE),"")</f>
        <v/>
      </c>
      <c r="AD50" s="1161"/>
      <c r="AE50" s="1161"/>
      <c r="AF50" s="1161"/>
      <c r="AG50" s="1161"/>
      <c r="AH50" s="1162"/>
      <c r="AS50" s="1003" t="s">
        <v>2190</v>
      </c>
      <c r="AT50" s="1003"/>
      <c r="AU50" s="1003"/>
      <c r="AV50" s="1003"/>
      <c r="AW50" s="1003" t="s">
        <v>2191</v>
      </c>
      <c r="AX50" s="1003"/>
      <c r="AY50" s="1003"/>
      <c r="AZ50" s="1003"/>
      <c r="BA50" s="1003" t="s">
        <v>13</v>
      </c>
      <c r="BB50" s="1003"/>
      <c r="BC50" s="1003"/>
      <c r="BD50" s="1003"/>
      <c r="BE50" s="1003" t="s">
        <v>2192</v>
      </c>
      <c r="BF50" s="1003"/>
      <c r="BG50" s="1003"/>
      <c r="BH50" s="1003"/>
      <c r="BI50" s="1003" t="s">
        <v>2195</v>
      </c>
      <c r="BJ50" s="1003"/>
      <c r="BK50" s="1003"/>
      <c r="BL50" s="1003"/>
      <c r="BM50" s="241"/>
      <c r="BN50" s="1003" t="s">
        <v>2194</v>
      </c>
      <c r="BO50" s="1003"/>
      <c r="BP50" s="1003"/>
      <c r="BQ50" s="1003"/>
      <c r="BR50" s="1003"/>
      <c r="BS50" s="1003"/>
      <c r="BT50" s="241"/>
      <c r="BV50" s="1164" t="s">
        <v>2197</v>
      </c>
      <c r="BW50" s="1165"/>
      <c r="BX50" s="1165"/>
      <c r="BY50" s="1165"/>
      <c r="BZ50" s="1165"/>
      <c r="CA50" s="1166"/>
      <c r="CD50" s="242"/>
    </row>
    <row r="51" spans="2:86" ht="17.25" customHeight="1">
      <c r="B51" s="1144" t="s">
        <v>2288</v>
      </c>
      <c r="C51" s="1145"/>
      <c r="D51" s="1145"/>
      <c r="E51" s="1145"/>
      <c r="F51" s="1146"/>
      <c r="G51" s="1021" t="str">
        <f>IFERROR(ROUNDDOWN(ROUND(AM5*G50,0)*P5,0)*H53,"")</f>
        <v/>
      </c>
      <c r="H51" s="1021"/>
      <c r="I51" s="1021"/>
      <c r="J51" s="1021"/>
      <c r="K51" s="148" t="s">
        <v>2283</v>
      </c>
      <c r="L51" s="1020" t="str">
        <f>IFERROR(ROUNDDOWN(ROUND(AM5*L50,0)*P5,0)*H53,"")</f>
        <v/>
      </c>
      <c r="M51" s="1021"/>
      <c r="N51" s="1021"/>
      <c r="O51" s="1021"/>
      <c r="P51" s="148" t="s">
        <v>2283</v>
      </c>
      <c r="Q51" s="1020" t="str">
        <f>IFERROR(ROUNDDOWN(ROUND(AM5*Q50,0)*P5,0)*H53,"")</f>
        <v/>
      </c>
      <c r="R51" s="1021"/>
      <c r="S51" s="1021"/>
      <c r="T51" s="1021"/>
      <c r="U51" s="149" t="s">
        <v>2283</v>
      </c>
      <c r="V51" s="1124">
        <f>IFERROR(SUM(G51,L51,Q51),"")</f>
        <v>0</v>
      </c>
      <c r="W51" s="1125"/>
      <c r="X51" s="1125"/>
      <c r="Y51" s="1125"/>
      <c r="Z51" s="150" t="s">
        <v>2283</v>
      </c>
      <c r="AB51" s="151"/>
      <c r="AC51" s="1020" t="str">
        <f>IFERROR(ROUNDDOWN(ROUND(AM5*AC50,0)*P5,0)*AD53,"")</f>
        <v/>
      </c>
      <c r="AD51" s="1021"/>
      <c r="AE51" s="1021"/>
      <c r="AF51" s="1021"/>
      <c r="AG51" s="1021"/>
      <c r="AH51" s="149" t="s">
        <v>2283</v>
      </c>
      <c r="AS51" s="1008" t="str">
        <f>IFERROR(ROUNDDOWN(ROUND(AM5*(G50-B10),0)*P5,0)*H53,"")</f>
        <v/>
      </c>
      <c r="AT51" s="1008"/>
      <c r="AU51" s="1008"/>
      <c r="AV51" s="1008"/>
      <c r="AW51" s="1008" t="str">
        <f>IFERROR(ROUNDDOWN(ROUND(AM5*(L50-G10),0)*P5,0)*H53,"")</f>
        <v/>
      </c>
      <c r="AX51" s="1008"/>
      <c r="AY51" s="1008"/>
      <c r="AZ51" s="1008"/>
      <c r="BA51" s="1008" t="str">
        <f>IFERROR(ROUNDDOWN(ROUND(AM5*(Q50-L10),0)*P5,0)*H53,"")</f>
        <v/>
      </c>
      <c r="BB51" s="1008"/>
      <c r="BC51" s="1008"/>
      <c r="BD51" s="1008"/>
      <c r="BE51" s="1008" t="str">
        <f>IFERROR(ROUNDDOWN(ROUND(AM5*(AC50-Q10),0)*P5,0)*AD53,"")</f>
        <v/>
      </c>
      <c r="BF51" s="1008"/>
      <c r="BG51" s="1008"/>
      <c r="BH51" s="1008"/>
      <c r="BI51" s="1008">
        <f>SUM(AS51:BH51)</f>
        <v>0</v>
      </c>
      <c r="BJ51" s="1008"/>
      <c r="BK51" s="1008"/>
      <c r="BL51" s="1008"/>
      <c r="BM51" s="241"/>
      <c r="BN51" s="1008" t="str">
        <f>IFERROR(ROUNDDOWN(ROUNDDOWN(ROUND(AM5*(VLOOKUP(Y5,【参考】数式用!$A$5:$AB$27,14,FALSE)),0)*P5,0)*AD53*0.5,0),"")</f>
        <v/>
      </c>
      <c r="BO51" s="1008"/>
      <c r="BP51" s="1008"/>
      <c r="BQ51" s="1008"/>
      <c r="BR51" s="1008"/>
      <c r="BS51" s="1008"/>
      <c r="BT51" s="241"/>
      <c r="BV51" s="1167">
        <f>IF(AND(Q49="ベア加算なし",BA48="ベア加算"),ROUNDDOWN(ROUND(AM5*VLOOKUP(Y5,【参考】数式用!$A$5:$AB$27,9,FALSE),0)*P5,0)*AD53,0)</f>
        <v>0</v>
      </c>
      <c r="BW51" s="1168"/>
      <c r="BX51" s="1168"/>
      <c r="BY51" s="1168"/>
      <c r="BZ51" s="1168"/>
      <c r="CA51" s="1169"/>
      <c r="CD51" s="242"/>
    </row>
    <row r="52" spans="2:86" ht="13.5" customHeight="1">
      <c r="B52" s="1144"/>
      <c r="C52" s="1145"/>
      <c r="D52" s="1145"/>
      <c r="E52" s="1145"/>
      <c r="F52" s="1146"/>
      <c r="G52" s="1024" t="str">
        <f>IFERROR("("&amp;TEXT(G51/H53,"#,##0円")&amp;"/月)","")</f>
        <v/>
      </c>
      <c r="H52" s="1019"/>
      <c r="I52" s="1019"/>
      <c r="J52" s="1019"/>
      <c r="K52" s="1019"/>
      <c r="L52" s="1019" t="str">
        <f>IFERROR("("&amp;TEXT(L51/H53,"#,##0円")&amp;"/月)","")</f>
        <v/>
      </c>
      <c r="M52" s="1019"/>
      <c r="N52" s="1019"/>
      <c r="O52" s="1019"/>
      <c r="P52" s="1019"/>
      <c r="Q52" s="1019" t="str">
        <f>IFERROR("("&amp;TEXT(Q51/H53,"#,##0円")&amp;"/月)","")</f>
        <v/>
      </c>
      <c r="R52" s="1019"/>
      <c r="S52" s="1019"/>
      <c r="T52" s="1019"/>
      <c r="U52" s="1019"/>
      <c r="V52" s="1019" t="str">
        <f>IFERROR("("&amp;TEXT(V51/H53,"#,##0円")&amp;"/月)","")</f>
        <v>(0円/月)</v>
      </c>
      <c r="W52" s="1019"/>
      <c r="X52" s="1019"/>
      <c r="Y52" s="1019"/>
      <c r="Z52" s="1019"/>
      <c r="AB52" s="151"/>
      <c r="AC52" s="1022" t="str">
        <f>IFERROR("("&amp;TEXT(AC51/AD53,"#,##0円")&amp;"/月)","")</f>
        <v/>
      </c>
      <c r="AD52" s="1023"/>
      <c r="AE52" s="1023"/>
      <c r="AF52" s="1023"/>
      <c r="AG52" s="1023"/>
      <c r="AH52" s="102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6" t="s">
        <v>239</v>
      </c>
      <c r="V56" s="1006"/>
      <c r="W56" s="1006"/>
      <c r="X56" s="1006"/>
      <c r="Y56" s="1006"/>
      <c r="Z56" s="1006"/>
      <c r="AA56" s="245"/>
      <c r="AB56" s="249"/>
      <c r="AC56" s="1006" t="str">
        <f>IF(F15=4,"R6.4～R6.5",IF(F15=5,"R6.5",""))</f>
        <v>R6.4～R6.5</v>
      </c>
      <c r="AD56" s="1006"/>
      <c r="AE56" s="1006"/>
      <c r="AF56" s="1006"/>
      <c r="AG56" s="1006"/>
      <c r="AH56" s="1006"/>
      <c r="AI56" s="250"/>
      <c r="AJ56" s="249"/>
      <c r="AK56" s="1006" t="str">
        <f>IF(OR(F15=4,F15=5),"R6.6","R"&amp;D15&amp;"."&amp;F15)&amp;"～R"&amp;K15&amp;"."&amp;M15</f>
        <v>R6.6～R7.3</v>
      </c>
      <c r="AL56" s="1006"/>
      <c r="AM56" s="1006"/>
      <c r="AN56" s="1006"/>
      <c r="AO56" s="1006"/>
      <c r="AP56" s="1006"/>
      <c r="AQ56" s="245"/>
      <c r="AR56" s="245"/>
      <c r="AS56" s="1009" t="s">
        <v>2404</v>
      </c>
      <c r="AT56" s="1009"/>
      <c r="AU56" s="1009"/>
      <c r="AV56" s="1009"/>
      <c r="AW56" s="1009" t="s">
        <v>2403</v>
      </c>
      <c r="AX56" s="1009"/>
      <c r="AY56" s="1009"/>
      <c r="AZ56" s="1009"/>
    </row>
    <row r="57" spans="2:86" ht="15.95" customHeight="1">
      <c r="U57" s="1003" t="s">
        <v>2198</v>
      </c>
      <c r="V57" s="1003"/>
      <c r="W57" s="1003"/>
      <c r="X57" s="1003"/>
      <c r="Y57" s="1003"/>
      <c r="Z57" s="527" t="str">
        <f>IF(AND(B9&lt;&gt;"処遇加算なし",F15=4),IF(V21="✓",1,IF(V22="✓",2,"")),"")</f>
        <v/>
      </c>
      <c r="AA57" s="245"/>
      <c r="AB57" s="249"/>
      <c r="AC57" s="1003" t="s">
        <v>2198</v>
      </c>
      <c r="AD57" s="1003"/>
      <c r="AE57" s="1003"/>
      <c r="AF57" s="1003"/>
      <c r="AG57" s="1003"/>
      <c r="AH57" s="534">
        <f>IF(AND(F15&lt;&gt;4,F15&lt;&gt;5),0,IF(AT8="○",1,0))</f>
        <v>0</v>
      </c>
      <c r="AI57" s="253"/>
      <c r="AJ57" s="249"/>
      <c r="AK57" s="1003" t="s">
        <v>2198</v>
      </c>
      <c r="AL57" s="1003"/>
      <c r="AM57" s="1003"/>
      <c r="AN57" s="1003"/>
      <c r="AO57" s="1003"/>
      <c r="AP57" s="534">
        <f>IF(AT8="○",1,0)</f>
        <v>0</v>
      </c>
      <c r="AQ57" s="245"/>
      <c r="AR57" s="245"/>
      <c r="AS57" s="1002"/>
      <c r="AT57" s="1002"/>
      <c r="AU57" s="1002"/>
      <c r="AV57" s="1002"/>
      <c r="AW57" s="1010"/>
      <c r="AX57" s="1010"/>
      <c r="AY57" s="1010"/>
      <c r="AZ57" s="1010"/>
      <c r="BP57" s="251"/>
      <c r="BR57" s="251"/>
      <c r="BS57" s="251"/>
      <c r="BT57" s="251"/>
      <c r="BU57" s="251"/>
      <c r="BV57" s="251"/>
      <c r="BW57" s="251"/>
      <c r="BX57" s="251"/>
      <c r="BY57" s="251"/>
      <c r="BZ57" s="251"/>
      <c r="CA57" s="251"/>
      <c r="CB57" s="251"/>
      <c r="CC57" s="251"/>
      <c r="CD57" s="251"/>
      <c r="CE57" s="251"/>
      <c r="CF57" s="251"/>
      <c r="CH57" s="254"/>
    </row>
    <row r="58" spans="2:86" ht="15.95" customHeight="1">
      <c r="U58" s="1012" t="s">
        <v>2199</v>
      </c>
      <c r="V58" s="1012"/>
      <c r="W58" s="1012"/>
      <c r="X58" s="1012"/>
      <c r="Y58" s="1012"/>
      <c r="Z58" s="527" t="str">
        <f>IF(AND(B9&lt;&gt;"処遇加算なし",F15=4),IF(V24="✓",1,IF(V25="✓",2,IF(V26="✓",3,""))),"")</f>
        <v/>
      </c>
      <c r="AA58" s="245"/>
      <c r="AB58" s="249"/>
      <c r="AC58" s="1012" t="s">
        <v>2199</v>
      </c>
      <c r="AD58" s="1012"/>
      <c r="AE58" s="1012"/>
      <c r="AF58" s="1012"/>
      <c r="AG58" s="1012"/>
      <c r="AH58" s="534">
        <f>IF(AND(F15&lt;&gt;4,F15&lt;&gt;5),0,IF(AU8="○",1,3))</f>
        <v>3</v>
      </c>
      <c r="AI58" s="253"/>
      <c r="AJ58" s="249"/>
      <c r="AK58" s="1012" t="s">
        <v>2199</v>
      </c>
      <c r="AL58" s="1012"/>
      <c r="AM58" s="1012"/>
      <c r="AN58" s="1012"/>
      <c r="AO58" s="1012"/>
      <c r="AP58" s="534">
        <f>IF(AU8="○",1,3)</f>
        <v>3</v>
      </c>
      <c r="AQ58" s="245"/>
      <c r="AR58" s="245"/>
      <c r="AS58" s="1003" t="str">
        <f>IF(OR(AND(Z58=1,AH58=3),AND(Z58=1,AP58=3),AND(Z58=2,AH58=3,AH59=3),AND(Z58=2,AP58=3,AP59=3)),"○","")</f>
        <v/>
      </c>
      <c r="AT58" s="1003"/>
      <c r="AU58" s="1003"/>
      <c r="AV58" s="1003"/>
      <c r="AW58" s="1003" t="str">
        <f>IF(OR(AND(Z58=1,AH58=2),AND(Z58=1,AP58=2),AND(Z58=2,AH58=2,AH59=2),AND(Z58=2,AP58=2,AP59=2)),"○","")</f>
        <v/>
      </c>
      <c r="AX58" s="1003"/>
      <c r="AY58" s="1003"/>
      <c r="AZ58" s="1003"/>
      <c r="BP58" s="251"/>
      <c r="BR58" s="251"/>
      <c r="BS58" s="251"/>
      <c r="BT58" s="251"/>
      <c r="BU58" s="251"/>
      <c r="BV58" s="251"/>
      <c r="BW58" s="251"/>
      <c r="BX58" s="251"/>
      <c r="BY58" s="251"/>
      <c r="BZ58" s="251"/>
      <c r="CA58" s="251"/>
      <c r="CB58" s="251"/>
      <c r="CC58" s="251"/>
      <c r="CD58" s="251"/>
      <c r="CE58" s="251"/>
      <c r="CF58" s="251"/>
      <c r="CH58" s="254"/>
    </row>
    <row r="59" spans="2:86" ht="15.95" customHeight="1">
      <c r="U59" s="1012" t="s">
        <v>2200</v>
      </c>
      <c r="V59" s="1012"/>
      <c r="W59" s="1012"/>
      <c r="X59" s="1012"/>
      <c r="Y59" s="1012"/>
      <c r="Z59" s="527" t="str">
        <f>IF(AND(B9&lt;&gt;"処遇加算なし",F15=4),IF(V28="✓",1,IF(V29="✓",2,IF(V30="✓",3,""))),"")</f>
        <v/>
      </c>
      <c r="AA59" s="245"/>
      <c r="AB59" s="249"/>
      <c r="AC59" s="1012" t="s">
        <v>2200</v>
      </c>
      <c r="AD59" s="1012"/>
      <c r="AE59" s="1012"/>
      <c r="AF59" s="1012"/>
      <c r="AG59" s="1012"/>
      <c r="AH59" s="534">
        <f>IF(AND(F15&lt;&gt;4,F15&lt;&gt;5),0,IF(AV8="○",1,3))</f>
        <v>3</v>
      </c>
      <c r="AI59" s="253"/>
      <c r="AJ59" s="249"/>
      <c r="AK59" s="1012" t="s">
        <v>2200</v>
      </c>
      <c r="AL59" s="1012"/>
      <c r="AM59" s="1012"/>
      <c r="AN59" s="1012"/>
      <c r="AO59" s="1012"/>
      <c r="AP59" s="534">
        <f>IF(AV8="○",1,3)</f>
        <v>3</v>
      </c>
      <c r="AQ59" s="245"/>
      <c r="AR59" s="245"/>
      <c r="AS59" s="1003" t="str">
        <f>IF(OR(AND(Z59=1,AH59=3),AND(Z59=1,AP59=3),AND(Z59=2,AH58=3,AH59=3),AND(Z59=2,AP58=3,AP59=3)),"○","")</f>
        <v/>
      </c>
      <c r="AT59" s="1003"/>
      <c r="AU59" s="1003"/>
      <c r="AV59" s="1003"/>
      <c r="AW59" s="1003" t="str">
        <f>IF(OR(AND(Z59=1,AH58=2),AND(Z59=1,AP58=2),AND(Z59=2,AH58=2,AH59=2),AND(Z59=2,AP58=2,AP59=2)),"○","")</f>
        <v/>
      </c>
      <c r="AX59" s="1003"/>
      <c r="AY59" s="1003"/>
      <c r="AZ59" s="1003"/>
      <c r="BP59" s="251"/>
      <c r="BR59" s="251"/>
      <c r="BS59" s="251"/>
      <c r="BT59" s="251"/>
      <c r="BU59" s="251"/>
      <c r="BV59" s="251"/>
      <c r="BW59" s="251"/>
      <c r="BX59" s="251"/>
      <c r="BY59" s="251"/>
      <c r="BZ59" s="251"/>
      <c r="CA59" s="251"/>
      <c r="CB59" s="251"/>
      <c r="CC59" s="251"/>
      <c r="CD59" s="251"/>
      <c r="CE59" s="251"/>
      <c r="CF59" s="251"/>
      <c r="CH59" s="254"/>
    </row>
    <row r="60" spans="2:86" ht="15.95" customHeight="1">
      <c r="U60" s="1012" t="s">
        <v>2201</v>
      </c>
      <c r="V60" s="1012"/>
      <c r="W60" s="1012"/>
      <c r="X60" s="1012"/>
      <c r="Y60" s="1012"/>
      <c r="Z60" s="527" t="str">
        <f>IF(AND(B9&lt;&gt;"処遇加算なし",F15=4),IF(V32="✓",1,IF(V33="✓",2,"")),"")</f>
        <v/>
      </c>
      <c r="AA60" s="245"/>
      <c r="AB60" s="249"/>
      <c r="AC60" s="1012" t="s">
        <v>2201</v>
      </c>
      <c r="AD60" s="1012"/>
      <c r="AE60" s="1012"/>
      <c r="AF60" s="1012"/>
      <c r="AG60" s="1012"/>
      <c r="AH60" s="534">
        <f>IF(AND(F15&lt;&gt;4,F15&lt;&gt;5),0,IF(AW8="○",1,3))</f>
        <v>3</v>
      </c>
      <c r="AI60" s="253"/>
      <c r="AJ60" s="249"/>
      <c r="AK60" s="1012" t="s">
        <v>2201</v>
      </c>
      <c r="AL60" s="1012"/>
      <c r="AM60" s="1012"/>
      <c r="AN60" s="1012"/>
      <c r="AO60" s="1012"/>
      <c r="AP60" s="534">
        <f>IF(AW8="○",1,3)</f>
        <v>3</v>
      </c>
      <c r="AQ60" s="245"/>
      <c r="AR60" s="245"/>
      <c r="AS60" s="1004" t="str">
        <f>IF(OR(AND(Z60=1,AH60=3),AND(Z60=1,AP60=3)),"○","")</f>
        <v/>
      </c>
      <c r="AT60" s="1004"/>
      <c r="AU60" s="1004"/>
      <c r="AV60" s="1004"/>
      <c r="AW60" s="1004" t="str">
        <f>IF(OR(AND(Z60=1,AH60=2),AND(Z60=1,AP60=2)),"○","")</f>
        <v/>
      </c>
      <c r="AX60" s="1004"/>
      <c r="AY60" s="1004"/>
      <c r="AZ60" s="1004"/>
      <c r="BP60" s="251"/>
      <c r="BR60" s="251"/>
      <c r="BS60" s="251"/>
      <c r="BT60" s="251"/>
      <c r="BU60" s="251"/>
      <c r="BV60" s="251"/>
      <c r="BW60" s="251"/>
      <c r="BX60" s="251"/>
      <c r="BY60" s="251"/>
      <c r="BZ60" s="251"/>
      <c r="CA60" s="251"/>
      <c r="CB60" s="251"/>
      <c r="CC60" s="251"/>
      <c r="CD60" s="251"/>
      <c r="CE60" s="251"/>
      <c r="CF60" s="251"/>
      <c r="CH60" s="254"/>
    </row>
    <row r="61" spans="2:86" ht="15.95" customHeight="1">
      <c r="U61" s="1012" t="s">
        <v>2202</v>
      </c>
      <c r="V61" s="1012"/>
      <c r="W61" s="1012"/>
      <c r="X61" s="1012"/>
      <c r="Y61" s="1012"/>
      <c r="Z61" s="527" t="str">
        <f>IF(AND(B9&lt;&gt;"処遇加算なし",F15=4),IF(V36="✓",1,IF(V37="✓",2,"")),"")</f>
        <v/>
      </c>
      <c r="AA61" s="245"/>
      <c r="AB61" s="249"/>
      <c r="AC61" s="1012" t="s">
        <v>2202</v>
      </c>
      <c r="AD61" s="1012"/>
      <c r="AE61" s="1012"/>
      <c r="AF61" s="1012"/>
      <c r="AG61" s="1012"/>
      <c r="AH61" s="534">
        <f>IF(AND(F15&lt;&gt;4,F15&lt;&gt;5),0,IF(AX8="○",1,2))</f>
        <v>2</v>
      </c>
      <c r="AI61" s="253"/>
      <c r="AJ61" s="249"/>
      <c r="AK61" s="1012" t="s">
        <v>2202</v>
      </c>
      <c r="AL61" s="1012"/>
      <c r="AM61" s="1012"/>
      <c r="AN61" s="1012"/>
      <c r="AO61" s="1012"/>
      <c r="AP61" s="534">
        <f>IF(AX8="○",1,2)</f>
        <v>2</v>
      </c>
      <c r="AQ61" s="245"/>
      <c r="AR61" s="245"/>
      <c r="AS61" s="1003" t="str">
        <f>IF(OR(AND(Z61=1,AH61=2),AND(Z61=1,AP61=2)),"○","")</f>
        <v/>
      </c>
      <c r="AT61" s="1003"/>
      <c r="AU61" s="1003"/>
      <c r="AV61" s="1003"/>
      <c r="AW61" s="1011" t="str">
        <f>IF(OR((AD61-AL61)&lt;0,(AD61-AT61)&lt;0),"!","")</f>
        <v/>
      </c>
      <c r="AX61" s="1011"/>
      <c r="AY61" s="1011"/>
      <c r="AZ61" s="1011"/>
      <c r="BP61" s="251"/>
      <c r="BR61" s="251"/>
      <c r="BS61" s="251"/>
      <c r="BT61" s="251"/>
      <c r="BU61" s="251"/>
      <c r="BV61" s="251"/>
      <c r="BW61" s="251"/>
      <c r="BX61" s="251"/>
      <c r="BY61" s="251"/>
      <c r="BZ61" s="251"/>
      <c r="CA61" s="251"/>
      <c r="CB61" s="251"/>
      <c r="CC61" s="251"/>
      <c r="CD61" s="251"/>
      <c r="CE61" s="251"/>
      <c r="CF61" s="251"/>
      <c r="CH61" s="254"/>
    </row>
    <row r="62" spans="2:86" ht="15.95" customHeight="1">
      <c r="U62" s="1012" t="s">
        <v>2203</v>
      </c>
      <c r="V62" s="1012"/>
      <c r="W62" s="1012"/>
      <c r="X62" s="1012"/>
      <c r="Y62" s="1012"/>
      <c r="Z62" s="527" t="str">
        <f>IF(AND(B9&lt;&gt;"処遇加算なし",F15=4),IF(V40="✓",1,IF(V41="✓",2,"")),"")</f>
        <v/>
      </c>
      <c r="AA62" s="245"/>
      <c r="AB62" s="249"/>
      <c r="AC62" s="1012" t="s">
        <v>2203</v>
      </c>
      <c r="AD62" s="1012"/>
      <c r="AE62" s="1012"/>
      <c r="AF62" s="1012"/>
      <c r="AG62" s="1012"/>
      <c r="AH62" s="534">
        <f>IF(AND(F15&lt;&gt;4,F15&lt;&gt;5),0,IF(AY8="○",1,2))</f>
        <v>2</v>
      </c>
      <c r="AI62" s="253"/>
      <c r="AJ62" s="249"/>
      <c r="AK62" s="1012" t="s">
        <v>2203</v>
      </c>
      <c r="AL62" s="1012"/>
      <c r="AM62" s="1012"/>
      <c r="AN62" s="1012"/>
      <c r="AO62" s="1012"/>
      <c r="AP62" s="534">
        <f>IF(AY8="○",1,2)</f>
        <v>2</v>
      </c>
      <c r="AQ62" s="245"/>
      <c r="AR62" s="245"/>
      <c r="AS62" s="1003" t="str">
        <f>IF(OR(AND(Z62=1,AH62=2),AND(Z62=1,AP62=2)),"○","")</f>
        <v/>
      </c>
      <c r="AT62" s="1003"/>
      <c r="AU62" s="1003"/>
      <c r="AV62" s="1003"/>
      <c r="AW62" s="1011" t="str">
        <f>IF(OR((AD62-AL62)&lt;0,(AD62-AT62)&lt;0),"!","")</f>
        <v/>
      </c>
      <c r="AX62" s="1011"/>
      <c r="AY62" s="1011"/>
      <c r="AZ62" s="1011"/>
      <c r="BP62" s="251"/>
      <c r="BR62" s="251"/>
      <c r="BS62" s="251"/>
      <c r="BT62" s="251"/>
      <c r="BU62" s="251"/>
      <c r="BV62" s="251"/>
      <c r="BW62" s="251"/>
      <c r="BX62" s="251"/>
      <c r="BY62" s="251"/>
      <c r="BZ62" s="251"/>
      <c r="CA62" s="251"/>
      <c r="CB62" s="251"/>
      <c r="CC62" s="251"/>
      <c r="CD62" s="251"/>
      <c r="CE62" s="251"/>
      <c r="CF62" s="251"/>
      <c r="CH62" s="254"/>
    </row>
    <row r="63" spans="2:86" ht="15.95" customHeight="1">
      <c r="U63" s="1003" t="s">
        <v>2204</v>
      </c>
      <c r="V63" s="1003"/>
      <c r="W63" s="1003"/>
      <c r="X63" s="1003"/>
      <c r="Y63" s="1003"/>
      <c r="Z63" s="527" t="str">
        <f>IF(AND(B9&lt;&gt;"処遇加算なし",F15=4),IF(V44="✓",1,IF(V45="✓",2,"")),"")</f>
        <v/>
      </c>
      <c r="AA63" s="245"/>
      <c r="AB63" s="249"/>
      <c r="AC63" s="1003" t="s">
        <v>2204</v>
      </c>
      <c r="AD63" s="1003"/>
      <c r="AE63" s="1003"/>
      <c r="AF63" s="1003"/>
      <c r="AG63" s="1003"/>
      <c r="AH63" s="534">
        <f>IF(AND(F15&lt;&gt;4,F15&lt;&gt;5),0,IF(AZ8="○",1,2))</f>
        <v>2</v>
      </c>
      <c r="AI63" s="253"/>
      <c r="AJ63" s="249"/>
      <c r="AK63" s="1003" t="s">
        <v>2204</v>
      </c>
      <c r="AL63" s="1003"/>
      <c r="AM63" s="1003"/>
      <c r="AN63" s="1003"/>
      <c r="AO63" s="1003"/>
      <c r="AP63" s="534">
        <f>IF(AZ8="○",1,2)</f>
        <v>2</v>
      </c>
      <c r="AQ63" s="245"/>
      <c r="AR63" s="245"/>
      <c r="AS63" s="1003" t="str">
        <f>IF(OR(AND(Z63=1,AH63=2),AND(Z63=1,AP63=2)),"○","")</f>
        <v/>
      </c>
      <c r="AT63" s="1003"/>
      <c r="AU63" s="1003"/>
      <c r="AV63" s="1003"/>
      <c r="AW63" s="1011" t="str">
        <f>IF(OR((AD63-AL63)&lt;0,(AD63-AT63)&lt;0),"!","")</f>
        <v/>
      </c>
      <c r="AX63" s="1011"/>
      <c r="AY63" s="1011"/>
      <c r="AZ63" s="1011"/>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election activeCell="AI1" sqref="AI1:AP1"/>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6" t="s">
        <v>2415</v>
      </c>
      <c r="O1" s="1056"/>
      <c r="P1" s="1056"/>
      <c r="Q1" s="1056"/>
      <c r="R1" s="1056"/>
      <c r="S1" s="1056"/>
      <c r="T1" s="1056"/>
      <c r="U1" s="1056"/>
      <c r="V1" s="1056"/>
      <c r="W1" s="1056"/>
      <c r="X1" s="1056"/>
      <c r="Y1" s="1056"/>
      <c r="Z1" s="1056"/>
      <c r="AA1" s="1056"/>
      <c r="AB1" s="1056"/>
      <c r="AC1" s="1056"/>
      <c r="AD1" s="1056"/>
      <c r="AE1" s="1056"/>
      <c r="AF1" s="1170" t="s">
        <v>25</v>
      </c>
      <c r="AG1" s="1170"/>
      <c r="AH1" s="1170"/>
      <c r="AI1" s="1171" t="str">
        <f>IF(G5="","",G5)</f>
        <v/>
      </c>
      <c r="AJ1" s="1171"/>
      <c r="AK1" s="1171"/>
      <c r="AL1" s="1171"/>
      <c r="AM1" s="1171"/>
      <c r="AN1" s="1171"/>
      <c r="AO1" s="1171"/>
      <c r="AP1" s="1171"/>
      <c r="AS1" s="999" t="str">
        <f>B9&amp;G9&amp;L9</f>
        <v/>
      </c>
      <c r="AT1" s="1000"/>
      <c r="AU1" s="1000"/>
      <c r="AV1" s="1000"/>
      <c r="AW1" s="1000"/>
      <c r="AX1" s="1000"/>
      <c r="AY1" s="1000"/>
      <c r="AZ1" s="1000"/>
      <c r="BA1" s="1000"/>
      <c r="BB1" s="1000"/>
      <c r="BC1" s="1000"/>
      <c r="BD1" s="1000"/>
      <c r="BE1" s="1001"/>
      <c r="BF1" s="998" t="str">
        <f>IFERROR(VLOOKUP(Y5,【参考】数式用!$AJ$2:$AK$24,2,FALSE),"")</f>
        <v/>
      </c>
      <c r="BG1" s="998"/>
      <c r="BH1" s="998"/>
      <c r="BI1" s="998"/>
      <c r="BJ1" s="998"/>
      <c r="BK1" s="998"/>
      <c r="BL1" s="998"/>
      <c r="BM1" s="998"/>
      <c r="BN1" s="998"/>
      <c r="BO1" s="998"/>
      <c r="BP1" s="998"/>
      <c r="CE1" s="174" t="s">
        <v>2374</v>
      </c>
    </row>
    <row r="2" spans="1:88" s="175" customFormat="1" ht="19.5" customHeight="1" thickBot="1">
      <c r="C2" s="173"/>
      <c r="D2" s="173"/>
      <c r="E2" s="173"/>
      <c r="F2" s="173"/>
      <c r="G2" s="173"/>
      <c r="H2" s="173"/>
      <c r="I2" s="173"/>
      <c r="J2" s="173"/>
      <c r="K2" s="173"/>
      <c r="L2" s="173"/>
      <c r="M2" s="173"/>
      <c r="N2" s="1056"/>
      <c r="O2" s="1056"/>
      <c r="P2" s="1056"/>
      <c r="Q2" s="1056"/>
      <c r="R2" s="1056"/>
      <c r="S2" s="1056"/>
      <c r="T2" s="1056"/>
      <c r="U2" s="1056"/>
      <c r="V2" s="1056"/>
      <c r="W2" s="1056"/>
      <c r="X2" s="1056"/>
      <c r="Y2" s="1056"/>
      <c r="Z2" s="1056"/>
      <c r="AA2" s="1056"/>
      <c r="AB2" s="1056"/>
      <c r="AC2" s="1056"/>
      <c r="AD2" s="1056"/>
      <c r="AE2" s="1056"/>
      <c r="AF2" s="173"/>
      <c r="AG2" s="173"/>
      <c r="AH2" s="173"/>
      <c r="AI2" s="173"/>
      <c r="AJ2" s="173"/>
      <c r="AK2" s="173"/>
      <c r="AL2" s="173"/>
      <c r="AM2" s="173"/>
      <c r="AN2" s="173"/>
      <c r="AO2" s="173"/>
      <c r="AP2" s="173"/>
      <c r="AQ2" s="531"/>
      <c r="AR2" s="531"/>
      <c r="CE2" s="986" t="s">
        <v>2377</v>
      </c>
      <c r="CF2" s="986"/>
      <c r="CG2" s="986"/>
      <c r="CH2" s="986"/>
      <c r="CI2" s="1172" t="str">
        <f>IF(AI1&lt;&gt;"",1,"")</f>
        <v/>
      </c>
      <c r="CJ2" s="117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6" t="s">
        <v>2371</v>
      </c>
      <c r="CF3" s="986"/>
      <c r="CG3" s="986"/>
      <c r="CH3" s="986"/>
      <c r="CI3" s="1174" t="str">
        <f>IF(AND(L9="ベア加算",Q49="ベア加算"),1,"")</f>
        <v/>
      </c>
      <c r="CJ3" s="1175"/>
    </row>
    <row r="4" spans="1:88" ht="25.5" customHeight="1">
      <c r="B4" s="1068" t="s">
        <v>2287</v>
      </c>
      <c r="C4" s="1068"/>
      <c r="D4" s="1068"/>
      <c r="E4" s="1068"/>
      <c r="F4" s="1068"/>
      <c r="G4" s="1068" t="s">
        <v>0</v>
      </c>
      <c r="H4" s="1068"/>
      <c r="I4" s="1068"/>
      <c r="J4" s="1067" t="s">
        <v>1</v>
      </c>
      <c r="K4" s="1067"/>
      <c r="L4" s="1067"/>
      <c r="M4" s="1067"/>
      <c r="N4" s="1067"/>
      <c r="O4" s="1067"/>
      <c r="P4" s="1069" t="s">
        <v>2157</v>
      </c>
      <c r="Q4" s="1070"/>
      <c r="R4" s="1070"/>
      <c r="S4" s="1071" t="s">
        <v>2</v>
      </c>
      <c r="T4" s="1072"/>
      <c r="U4" s="1072"/>
      <c r="V4" s="1072"/>
      <c r="W4" s="1072"/>
      <c r="X4" s="1072"/>
      <c r="Y4" s="1067" t="s">
        <v>3</v>
      </c>
      <c r="Z4" s="1067"/>
      <c r="AA4" s="1067"/>
      <c r="AB4" s="1067"/>
      <c r="AC4" s="1067"/>
      <c r="AD4" s="1067"/>
      <c r="AE4" s="1067" t="s">
        <v>2154</v>
      </c>
      <c r="AF4" s="1067"/>
      <c r="AG4" s="1067"/>
      <c r="AH4" s="1067"/>
      <c r="AI4" s="1067" t="s">
        <v>2155</v>
      </c>
      <c r="AJ4" s="1067"/>
      <c r="AK4" s="1067"/>
      <c r="AL4" s="1067"/>
      <c r="AM4" s="1067" t="s">
        <v>2153</v>
      </c>
      <c r="AN4" s="1067"/>
      <c r="AO4" s="1067"/>
      <c r="AP4" s="1067"/>
      <c r="AS4" s="183"/>
      <c r="AT4" s="1007" t="s">
        <v>2248</v>
      </c>
      <c r="AU4" s="1007" t="s">
        <v>2199</v>
      </c>
      <c r="AV4" s="1007" t="s">
        <v>2200</v>
      </c>
      <c r="AW4" s="1007" t="s">
        <v>2201</v>
      </c>
      <c r="AX4" s="1007" t="s">
        <v>2202</v>
      </c>
      <c r="AY4" s="1007" t="s">
        <v>2203</v>
      </c>
      <c r="AZ4" s="1007" t="s">
        <v>2247</v>
      </c>
      <c r="BA4" s="184"/>
      <c r="CE4" s="986" t="s">
        <v>2376</v>
      </c>
      <c r="CF4" s="986"/>
      <c r="CG4" s="986"/>
      <c r="CH4" s="986"/>
      <c r="CI4" s="977" t="str">
        <f>IF(OR(OR(G49="処遇加算Ⅰ",G49="処遇加算Ⅱ"),OR(AS48="処遇加算Ⅰ",AS48="処遇加算Ⅱ")),1,"")</f>
        <v/>
      </c>
      <c r="CJ4" s="978"/>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216"/>
      <c r="T5" s="1217"/>
      <c r="U5" s="1217"/>
      <c r="V5" s="1217"/>
      <c r="W5" s="1217"/>
      <c r="X5" s="1218"/>
      <c r="Y5" s="1219"/>
      <c r="Z5" s="1219"/>
      <c r="AA5" s="1219"/>
      <c r="AB5" s="1219"/>
      <c r="AC5" s="1219"/>
      <c r="AD5" s="1219"/>
      <c r="AE5" s="1035"/>
      <c r="AF5" s="1036"/>
      <c r="AG5" s="1036"/>
      <c r="AH5" s="1037"/>
      <c r="AI5" s="1035"/>
      <c r="AJ5" s="1036"/>
      <c r="AK5" s="1036"/>
      <c r="AL5" s="1037"/>
      <c r="AM5" s="1038">
        <f>AE5-AI5</f>
        <v>0</v>
      </c>
      <c r="AN5" s="1039"/>
      <c r="AO5" s="1039"/>
      <c r="AP5" s="1040"/>
      <c r="AS5" s="183"/>
      <c r="AT5" s="1007"/>
      <c r="AU5" s="1007"/>
      <c r="AV5" s="1007"/>
      <c r="AW5" s="1007"/>
      <c r="AX5" s="1007"/>
      <c r="AY5" s="1007"/>
      <c r="AZ5" s="1007"/>
      <c r="BA5" s="184"/>
      <c r="CE5" s="986" t="s">
        <v>2370</v>
      </c>
      <c r="CF5" s="986"/>
      <c r="CG5" s="986"/>
      <c r="CH5" s="986"/>
      <c r="CI5" s="977" t="str">
        <f>IF(OR(G49="処遇加算Ⅰ",AS48="処遇加算Ⅰ"),1,"")</f>
        <v/>
      </c>
      <c r="CJ5" s="978"/>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7"/>
      <c r="AU6" s="1007"/>
      <c r="AV6" s="1007"/>
      <c r="AW6" s="1007"/>
      <c r="AX6" s="1007"/>
      <c r="AY6" s="1007"/>
      <c r="AZ6" s="1007"/>
      <c r="BA6" s="184"/>
      <c r="CE6" s="986" t="s">
        <v>2373</v>
      </c>
      <c r="CF6" s="986"/>
      <c r="CG6" s="986"/>
      <c r="CH6" s="986"/>
      <c r="CI6" s="97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8"/>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7"/>
      <c r="AU7" s="1007"/>
      <c r="AV7" s="1007"/>
      <c r="AW7" s="1007"/>
      <c r="AX7" s="1007"/>
      <c r="AY7" s="1007"/>
      <c r="AZ7" s="1007"/>
      <c r="BA7" s="184"/>
      <c r="CE7" s="1163" t="s">
        <v>2372</v>
      </c>
      <c r="CF7" s="1163"/>
      <c r="CG7" s="1163"/>
      <c r="CH7" s="1163"/>
      <c r="CI7" s="977" t="str">
        <f>IF(AND(AH62=1,AD41=""),1,"")</f>
        <v/>
      </c>
      <c r="CJ7" s="978"/>
    </row>
    <row r="8" spans="1:88" ht="17.25" customHeight="1" thickBot="1">
      <c r="B8" s="1088" t="s">
        <v>2322</v>
      </c>
      <c r="C8" s="1089"/>
      <c r="D8" s="1089"/>
      <c r="E8" s="1089"/>
      <c r="F8" s="1089"/>
      <c r="G8" s="1089"/>
      <c r="H8" s="1089"/>
      <c r="I8" s="1089"/>
      <c r="J8" s="1089"/>
      <c r="K8" s="1089"/>
      <c r="L8" s="1089"/>
      <c r="M8" s="1089"/>
      <c r="N8" s="1089"/>
      <c r="O8" s="1089"/>
      <c r="P8" s="1089"/>
      <c r="Q8" s="1089"/>
      <c r="R8" s="1089"/>
      <c r="S8" s="1090"/>
      <c r="T8" s="996" t="s">
        <v>12</v>
      </c>
      <c r="U8" s="997"/>
      <c r="V8" s="1050" t="str">
        <f>IFERROR(IF(VLOOKUP(AS1,【参考】数式用2!E6:L23,3,FALSE)="","",VLOOKUP(AS1,【参考】数式用2!E6:L23,3,FALSE)),"")</f>
        <v/>
      </c>
      <c r="W8" s="1051"/>
      <c r="X8" s="1051"/>
      <c r="Y8" s="1051"/>
      <c r="Z8" s="1052"/>
      <c r="AA8" s="1031" t="str">
        <f>IFERROR(VLOOKUP(AS1,【参考】数式用2!E6:L23,4,FALSE),"")</f>
        <v/>
      </c>
      <c r="AB8" s="1031"/>
      <c r="AC8" s="1031"/>
      <c r="AD8" s="1031"/>
      <c r="AE8" s="1031"/>
      <c r="AF8" s="1031"/>
      <c r="AG8" s="1031"/>
      <c r="AH8" s="1031"/>
      <c r="AI8" s="1031"/>
      <c r="AJ8" s="1031"/>
      <c r="AK8" s="1031"/>
      <c r="AL8" s="1031"/>
      <c r="AM8" s="1031"/>
      <c r="AN8" s="1031"/>
      <c r="AO8" s="1031"/>
      <c r="AP8" s="1032"/>
      <c r="AS8" s="183"/>
      <c r="AT8" s="1157" t="str">
        <f>IF(L9="ベア加算","",IF(OR(V8="新加算Ⅰ",V8="新加算Ⅱ",V8="新加算Ⅲ",V8="新加算Ⅳ"),"○",""))</f>
        <v/>
      </c>
      <c r="AU8" s="115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5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57" t="str">
        <f>IF(OR(V8="新加算Ⅰ",V8="新加算Ⅱ",V8="新加算Ⅲ",V8="新加算Ⅴ(１)",V8="新加算Ⅴ(３)",V8="新加算Ⅴ(８)"),"○","")</f>
        <v/>
      </c>
      <c r="AX8" s="1157" t="str">
        <f>IF(OR(V8="新加算Ⅰ",V8="新加算Ⅱ",V8="新加算Ⅴ(１)",V8="新加算Ⅴ(２)",V8="新加算Ⅴ(３)",V8="新加算Ⅴ(４)",V8="新加算Ⅴ(５)",V8="新加算Ⅴ(６)",V8="新加算Ⅴ(７)",V8="新加算Ⅴ(９)",V8="新加算Ⅴ(10)",V8="新加算Ⅴ(12)"),"○","")</f>
        <v/>
      </c>
      <c r="AY8" s="1157" t="str">
        <f>IF(OR(V8="新加算Ⅰ",V8="新加算Ⅴ(１)",V8="新加算Ⅴ(２)",V8="新加算Ⅴ(５)",V8="新加算Ⅴ(７)",V8="新加算Ⅴ(10)"),"○","")</f>
        <v/>
      </c>
      <c r="AZ8" s="1157" t="str">
        <f>IF(OR(V8="新加算Ⅰ",V8="新加算Ⅱ",V8="新加算Ⅴ(１)",V8="新加算Ⅴ(２)",V8="新加算Ⅴ(３)",V8="新加算Ⅴ(４)",V8="新加算Ⅴ(５)",V8="新加算Ⅴ(６)",V8="新加算Ⅴ(７)",V8="新加算Ⅴ(９)",V8="新加算Ⅴ(10)",V8="新加算Ⅴ(12)"),"○","")</f>
        <v/>
      </c>
      <c r="BA8" s="184"/>
      <c r="CE8" s="1163" t="s">
        <v>2372</v>
      </c>
      <c r="CF8" s="1163"/>
      <c r="CG8" s="1163"/>
      <c r="CH8" s="1163"/>
      <c r="CI8" s="977" t="str">
        <f>IF(AND(AP62=1,AL41=""),1,"")</f>
        <v/>
      </c>
      <c r="CJ8" s="978"/>
    </row>
    <row r="9" spans="1:88" ht="26.25" customHeight="1">
      <c r="B9" s="1091"/>
      <c r="C9" s="1092"/>
      <c r="D9" s="1092"/>
      <c r="E9" s="1092"/>
      <c r="F9" s="1093"/>
      <c r="G9" s="1094"/>
      <c r="H9" s="1095"/>
      <c r="I9" s="1095"/>
      <c r="J9" s="1095"/>
      <c r="K9" s="1096"/>
      <c r="L9" s="1097"/>
      <c r="M9" s="1098"/>
      <c r="N9" s="1098"/>
      <c r="O9" s="1098"/>
      <c r="P9" s="1099"/>
      <c r="Q9" s="1086" t="s">
        <v>2195</v>
      </c>
      <c r="R9" s="1087"/>
      <c r="S9" s="1087"/>
      <c r="T9" s="996"/>
      <c r="U9" s="997"/>
      <c r="V9" s="1053" t="str">
        <f>IFERROR(VLOOKUP(Y5,【参考】数式用!$A$5:$AB$27,MATCH(V8,【参考】数式用!$B$4:$AB$4,0)+1,FALSE),"")</f>
        <v/>
      </c>
      <c r="W9" s="1054"/>
      <c r="X9" s="1054"/>
      <c r="Y9" s="1054"/>
      <c r="Z9" s="1055"/>
      <c r="AA9" s="1033"/>
      <c r="AB9" s="1033"/>
      <c r="AC9" s="1033"/>
      <c r="AD9" s="1033"/>
      <c r="AE9" s="1033"/>
      <c r="AF9" s="1033"/>
      <c r="AG9" s="1033"/>
      <c r="AH9" s="1033"/>
      <c r="AI9" s="1033"/>
      <c r="AJ9" s="1033"/>
      <c r="AK9" s="1033"/>
      <c r="AL9" s="1033"/>
      <c r="AM9" s="1033"/>
      <c r="AN9" s="1033"/>
      <c r="AO9" s="1033"/>
      <c r="AP9" s="1034"/>
      <c r="AS9" s="183"/>
      <c r="AT9" s="1158"/>
      <c r="AU9" s="1158"/>
      <c r="AV9" s="1158"/>
      <c r="AW9" s="1158"/>
      <c r="AX9" s="1158"/>
      <c r="AY9" s="1158"/>
      <c r="AZ9" s="1158"/>
      <c r="BA9" s="184"/>
      <c r="CE9" s="986" t="s">
        <v>2372</v>
      </c>
      <c r="CF9" s="986"/>
      <c r="CG9" s="986"/>
      <c r="CH9" s="986"/>
      <c r="CI9" s="977" t="str">
        <f>IF(OR(AH62=1,AP62=1),1,"")</f>
        <v/>
      </c>
      <c r="CJ9" s="978"/>
    </row>
    <row r="10" spans="1:88" ht="11.25" customHeight="1">
      <c r="B10" s="1100" t="str">
        <f>IFERROR(VLOOKUP(Y5,【参考】数式用!$A$5:$J$27,MATCH(B9,【参考】数式用!$B$4:$J$4,0)+1,0),"")</f>
        <v/>
      </c>
      <c r="C10" s="1101"/>
      <c r="D10" s="1101"/>
      <c r="E10" s="1101"/>
      <c r="F10" s="1102"/>
      <c r="G10" s="1100" t="str">
        <f>IFERROR(VLOOKUP(Y5,【参考】数式用!$A$5:$J$27,MATCH(G9,【参考】数式用!$B$4:$J$4,0)+1,0),"")</f>
        <v/>
      </c>
      <c r="H10" s="1101"/>
      <c r="I10" s="1101"/>
      <c r="J10" s="1101"/>
      <c r="K10" s="1102"/>
      <c r="L10" s="1100" t="str">
        <f>IFERROR(VLOOKUP(Y5,【参考】数式用!$A$5:$J$27,MATCH(L9,【参考】数式用!$B$4:$J$4,0)+1,0),"")</f>
        <v/>
      </c>
      <c r="M10" s="1101"/>
      <c r="N10" s="1101"/>
      <c r="O10" s="1101"/>
      <c r="P10" s="1102"/>
      <c r="Q10" s="1106">
        <f>SUM(B10,G10,L10)</f>
        <v>0</v>
      </c>
      <c r="R10" s="1107"/>
      <c r="S10" s="110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6" t="s">
        <v>2375</v>
      </c>
      <c r="CF10" s="986"/>
      <c r="CG10" s="986"/>
      <c r="CH10" s="986"/>
      <c r="CI10" s="977">
        <f>IF(OR(AH63=1,AP63=1),1,0)</f>
        <v>0</v>
      </c>
      <c r="CJ10" s="978"/>
    </row>
    <row r="11" spans="1:88" s="194" customFormat="1" ht="20.25" customHeight="1" thickBot="1">
      <c r="B11" s="1103"/>
      <c r="C11" s="1104"/>
      <c r="D11" s="1104"/>
      <c r="E11" s="1104"/>
      <c r="F11" s="1105"/>
      <c r="G11" s="1103"/>
      <c r="H11" s="1104"/>
      <c r="I11" s="1104"/>
      <c r="J11" s="1104"/>
      <c r="K11" s="1105"/>
      <c r="L11" s="1103"/>
      <c r="M11" s="1104"/>
      <c r="N11" s="1104"/>
      <c r="O11" s="1104"/>
      <c r="P11" s="1105"/>
      <c r="Q11" s="1106"/>
      <c r="R11" s="1107"/>
      <c r="S11" s="1107"/>
      <c r="T11" s="1048"/>
      <c r="U11" s="997"/>
      <c r="V11" s="1059" t="str">
        <f>IFERROR(IF(VLOOKUP(AS1,【参考】数式用2!E6:L23,5,FALSE)="","",VLOOKUP(AS1,【参考】数式用2!E6:L23,5,FALSE)),"")</f>
        <v/>
      </c>
      <c r="W11" s="1059"/>
      <c r="X11" s="1059"/>
      <c r="Y11" s="1059"/>
      <c r="Z11" s="1059"/>
      <c r="AA11" s="1031" t="str">
        <f>IFERROR(VLOOKUP(AS1,【参考】数式用2!E6:L23,6,FALSE),"")</f>
        <v/>
      </c>
      <c r="AB11" s="1031"/>
      <c r="AC11" s="1031"/>
      <c r="AD11" s="1031"/>
      <c r="AE11" s="1031"/>
      <c r="AF11" s="1031"/>
      <c r="AG11" s="1031"/>
      <c r="AH11" s="1031"/>
      <c r="AI11" s="1031"/>
      <c r="AJ11" s="1031"/>
      <c r="AK11" s="1031"/>
      <c r="AL11" s="1031"/>
      <c r="AM11" s="1031"/>
      <c r="AN11" s="1031"/>
      <c r="AO11" s="1031"/>
      <c r="AP11" s="1032"/>
      <c r="AS11" s="199"/>
      <c r="AT11" s="1157" t="str">
        <f>IF(L9="ベア加算","",IF(OR(V11="新加算Ⅰ",V11="新加算Ⅱ",V11="新加算Ⅲ",V11="新加算Ⅳ"),"○",""))</f>
        <v/>
      </c>
      <c r="AU11" s="115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5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57" t="str">
        <f>IF(OR(V11="新加算Ⅰ",V11="新加算Ⅱ",V11="新加算Ⅲ",V11="新加算Ⅴ(１)",V11="新加算Ⅴ(３)",V11="新加算Ⅴ(８)"),"○","")</f>
        <v/>
      </c>
      <c r="AX11" s="1157" t="str">
        <f>IF(OR(V11="新加算Ⅰ",V11="新加算Ⅱ",V11="新加算Ⅴ(１)",V11="新加算Ⅴ(２)",V11="新加算Ⅴ(３)",V11="新加算Ⅴ(４)",V11="新加算Ⅴ(５)",V11="新加算Ⅴ(６)",V11="新加算Ⅴ(７)",V11="新加算Ⅴ(９)",V11="新加算Ⅴ(10)",V11="新加算Ⅴ(12)"),"○","")</f>
        <v/>
      </c>
      <c r="AY11" s="1157" t="str">
        <f>IF(OR(V11="新加算Ⅰ",V11="新加算Ⅴ(１)",V11="新加算Ⅴ(２)",V11="新加算Ⅴ(５)",V11="新加算Ⅴ(７)",V11="新加算Ⅴ(10)"),"○","")</f>
        <v/>
      </c>
      <c r="AZ11" s="1157"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48"/>
      <c r="U12" s="997"/>
      <c r="V12" s="1058" t="str">
        <f>IFERROR(VLOOKUP(Y5,【参考】数式用!$A$5:$AB$27,MATCH(V11,【参考】数式用!$B$4:$AB$4,0)+1,FALSE),"")</f>
        <v/>
      </c>
      <c r="W12" s="1058"/>
      <c r="X12" s="1058"/>
      <c r="Y12" s="1058"/>
      <c r="Z12" s="1058"/>
      <c r="AA12" s="1033"/>
      <c r="AB12" s="1033"/>
      <c r="AC12" s="1033"/>
      <c r="AD12" s="1033"/>
      <c r="AE12" s="1033"/>
      <c r="AF12" s="1033"/>
      <c r="AG12" s="1033"/>
      <c r="AH12" s="1033"/>
      <c r="AI12" s="1033"/>
      <c r="AJ12" s="1033"/>
      <c r="AK12" s="1033"/>
      <c r="AL12" s="1033"/>
      <c r="AM12" s="1033"/>
      <c r="AN12" s="1033"/>
      <c r="AO12" s="1033"/>
      <c r="AP12" s="1034"/>
      <c r="AS12" s="183"/>
      <c r="AT12" s="1158"/>
      <c r="AU12" s="1158"/>
      <c r="AV12" s="1158"/>
      <c r="AW12" s="1158"/>
      <c r="AX12" s="1158"/>
      <c r="AY12" s="1158"/>
      <c r="AZ12" s="1158"/>
      <c r="BA12" s="184"/>
    </row>
    <row r="13" spans="1:88" ht="12" customHeight="1">
      <c r="A13" s="178"/>
      <c r="B13" s="1117" t="s">
        <v>2282</v>
      </c>
      <c r="C13" s="1118"/>
      <c r="D13" s="1118"/>
      <c r="E13" s="1118"/>
      <c r="F13" s="1118"/>
      <c r="G13" s="1118"/>
      <c r="H13" s="1118"/>
      <c r="I13" s="1118"/>
      <c r="J13" s="1118"/>
      <c r="K13" s="1118"/>
      <c r="L13" s="1118"/>
      <c r="M13" s="1118"/>
      <c r="N13" s="1118"/>
      <c r="O13" s="1118"/>
      <c r="P13" s="1118"/>
      <c r="Q13" s="1118"/>
      <c r="R13" s="1118"/>
      <c r="S13" s="1119"/>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0"/>
      <c r="C14" s="1121"/>
      <c r="D14" s="1121"/>
      <c r="E14" s="1121"/>
      <c r="F14" s="1121"/>
      <c r="G14" s="1121"/>
      <c r="H14" s="1121"/>
      <c r="I14" s="1121"/>
      <c r="J14" s="1121"/>
      <c r="K14" s="1121"/>
      <c r="L14" s="1121"/>
      <c r="M14" s="1121"/>
      <c r="N14" s="1121"/>
      <c r="O14" s="1121"/>
      <c r="P14" s="1121"/>
      <c r="Q14" s="1121"/>
      <c r="R14" s="1121"/>
      <c r="S14" s="1122"/>
      <c r="U14" s="528"/>
      <c r="V14" s="1059" t="str">
        <f>IFERROR(IF(VLOOKUP(AS1,【参考】数式用2!E6:L23,7,FALSE)="","",VLOOKUP(AS1,【参考】数式用2!E6:L23,7,FALSE)),"")</f>
        <v/>
      </c>
      <c r="W14" s="1059"/>
      <c r="X14" s="1059"/>
      <c r="Y14" s="1059"/>
      <c r="Z14" s="1059"/>
      <c r="AA14" s="1041" t="str">
        <f>IFERROR(VLOOKUP(AS1,【参考】数式用2!E6:L23,8,FALSE),"")</f>
        <v/>
      </c>
      <c r="AB14" s="1031"/>
      <c r="AC14" s="1031"/>
      <c r="AD14" s="1031"/>
      <c r="AE14" s="1031"/>
      <c r="AF14" s="1031"/>
      <c r="AG14" s="1031"/>
      <c r="AH14" s="1031"/>
      <c r="AI14" s="1031"/>
      <c r="AJ14" s="1031"/>
      <c r="AK14" s="1031"/>
      <c r="AL14" s="1031"/>
      <c r="AM14" s="1031"/>
      <c r="AN14" s="1031"/>
      <c r="AO14" s="1031"/>
      <c r="AP14" s="1032"/>
      <c r="AS14" s="183"/>
      <c r="AT14" s="1157" t="str">
        <f>IF(L9="ベア加算","",IF(OR(V14="新加算Ⅰ",V14="新加算Ⅱ",V14="新加算Ⅲ",V14="新加算Ⅳ"),"○",""))</f>
        <v/>
      </c>
      <c r="AU14" s="115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5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57" t="str">
        <f>IF(OR(V14="新加算Ⅰ",V14="新加算Ⅱ",V14="新加算Ⅲ",V14="新加算Ⅴ(１)",V14="新加算Ⅴ(３)",V14="新加算Ⅴ(８)"),"○","")</f>
        <v/>
      </c>
      <c r="AX14" s="1157" t="str">
        <f>IF(OR(V14="新加算Ⅰ",V14="新加算Ⅱ",V14="新加算Ⅴ(１)",V14="新加算Ⅴ(２)",V14="新加算Ⅴ(３)",V14="新加算Ⅴ(４)",V14="新加算Ⅴ(５)",V14="新加算Ⅴ(６)",V14="新加算Ⅴ(７)",V14="新加算Ⅴ(９)",V14="新加算Ⅴ(10)",V14="新加算Ⅴ(12)"),"○","")</f>
        <v/>
      </c>
      <c r="AY14" s="1157" t="str">
        <f>IF(OR(V14="新加算Ⅰ",V14="新加算Ⅴ(１)",V14="新加算Ⅴ(２)",V14="新加算Ⅴ(５)",V14="新加算Ⅴ(７)",V14="新加算Ⅴ(10)"),"○","")</f>
        <v/>
      </c>
      <c r="AZ14" s="1157"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8" t="s">
        <v>2276</v>
      </c>
      <c r="C15" s="1109"/>
      <c r="D15" s="147">
        <v>6</v>
      </c>
      <c r="E15" s="530" t="s">
        <v>2277</v>
      </c>
      <c r="F15" s="533">
        <v>4</v>
      </c>
      <c r="G15" s="530" t="s">
        <v>2278</v>
      </c>
      <c r="H15" s="1110" t="s">
        <v>2279</v>
      </c>
      <c r="I15" s="1110"/>
      <c r="J15" s="1123"/>
      <c r="K15" s="147">
        <v>7</v>
      </c>
      <c r="L15" s="530" t="s">
        <v>2277</v>
      </c>
      <c r="M15" s="147">
        <v>3</v>
      </c>
      <c r="N15" s="530" t="s">
        <v>2278</v>
      </c>
      <c r="O15" s="530" t="s">
        <v>2280</v>
      </c>
      <c r="P15" s="204">
        <f>(K15*12+M15)-(D15*12+F15)+1</f>
        <v>12</v>
      </c>
      <c r="Q15" s="1110" t="s">
        <v>2281</v>
      </c>
      <c r="R15" s="1110"/>
      <c r="S15" s="205" t="s">
        <v>70</v>
      </c>
      <c r="U15" s="528"/>
      <c r="V15" s="1111" t="str">
        <f>IFERROR(VLOOKUP(Y5,【参考】数式用!$A$5:$AB$27,MATCH(V14,【参考】数式用!$B$4:$AB$4,0)+1,FALSE),"")</f>
        <v/>
      </c>
      <c r="W15" s="1112"/>
      <c r="X15" s="1112"/>
      <c r="Y15" s="1112"/>
      <c r="Z15" s="1113"/>
      <c r="AA15" s="1042"/>
      <c r="AB15" s="1043"/>
      <c r="AC15" s="1043"/>
      <c r="AD15" s="1043"/>
      <c r="AE15" s="1043"/>
      <c r="AF15" s="1043"/>
      <c r="AG15" s="1043"/>
      <c r="AH15" s="1043"/>
      <c r="AI15" s="1043"/>
      <c r="AJ15" s="1043"/>
      <c r="AK15" s="1043"/>
      <c r="AL15" s="1043"/>
      <c r="AM15" s="1043"/>
      <c r="AN15" s="1043"/>
      <c r="AO15" s="1043"/>
      <c r="AP15" s="1044"/>
      <c r="AS15" s="183"/>
      <c r="AT15" s="1159"/>
      <c r="AU15" s="1159"/>
      <c r="AV15" s="1159"/>
      <c r="AW15" s="1159"/>
      <c r="AX15" s="1159"/>
      <c r="AY15" s="1159"/>
      <c r="AZ15" s="1159"/>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4"/>
      <c r="W16" s="1115"/>
      <c r="X16" s="1115"/>
      <c r="Y16" s="1115"/>
      <c r="Z16" s="1116"/>
      <c r="AA16" s="1045"/>
      <c r="AB16" s="1046"/>
      <c r="AC16" s="1046"/>
      <c r="AD16" s="1046"/>
      <c r="AE16" s="1046"/>
      <c r="AF16" s="1046"/>
      <c r="AG16" s="1046"/>
      <c r="AH16" s="1046"/>
      <c r="AI16" s="1046"/>
      <c r="AJ16" s="1046"/>
      <c r="AK16" s="1046"/>
      <c r="AL16" s="1046"/>
      <c r="AM16" s="1046"/>
      <c r="AN16" s="1046"/>
      <c r="AO16" s="1046"/>
      <c r="AP16" s="1047"/>
      <c r="AS16" s="183"/>
      <c r="AT16" s="1158"/>
      <c r="AU16" s="1158"/>
      <c r="AV16" s="1158"/>
      <c r="AW16" s="1158"/>
      <c r="AX16" s="1158"/>
      <c r="AY16" s="1158"/>
      <c r="AZ16" s="1158"/>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5" t="s">
        <v>2206</v>
      </c>
      <c r="C18" s="1135"/>
      <c r="D18" s="1135"/>
      <c r="E18" s="1135"/>
      <c r="F18" s="1135"/>
      <c r="G18" s="1135"/>
      <c r="H18" s="1135"/>
      <c r="I18" s="1135"/>
      <c r="J18" s="1135"/>
      <c r="K18" s="1135"/>
      <c r="L18" s="1135"/>
      <c r="M18" s="1135"/>
      <c r="N18" s="1135"/>
      <c r="O18" s="1135"/>
      <c r="P18" s="1135"/>
      <c r="Q18" s="1135"/>
      <c r="R18" s="1135"/>
      <c r="S18" s="1135"/>
      <c r="AI18" s="216"/>
      <c r="AJ18" s="216"/>
      <c r="AK18" s="216"/>
      <c r="AL18" s="216"/>
      <c r="AM18" s="216"/>
      <c r="AN18" s="216"/>
      <c r="AO18" s="216"/>
      <c r="AP18" s="216"/>
      <c r="AQ18" s="216"/>
    </row>
    <row r="19" spans="2:60" ht="6" customHeight="1" thickBot="1">
      <c r="B19" s="1135"/>
      <c r="C19" s="1135"/>
      <c r="D19" s="1135"/>
      <c r="E19" s="1135"/>
      <c r="F19" s="1135"/>
      <c r="G19" s="1135"/>
      <c r="H19" s="1135"/>
      <c r="I19" s="1135"/>
      <c r="J19" s="1135"/>
      <c r="K19" s="1135"/>
      <c r="L19" s="1135"/>
      <c r="M19" s="1135"/>
      <c r="N19" s="1135"/>
      <c r="O19" s="1135"/>
      <c r="P19" s="1135"/>
      <c r="Q19" s="1135"/>
      <c r="R19" s="1135"/>
      <c r="S19" s="1135"/>
      <c r="AI19" s="216"/>
      <c r="AJ19" s="216"/>
      <c r="AK19" s="216"/>
      <c r="AL19" s="216"/>
      <c r="AM19" s="216"/>
      <c r="AN19" s="216"/>
      <c r="AO19" s="216"/>
      <c r="AP19" s="216"/>
      <c r="AQ19" s="216"/>
    </row>
    <row r="20" spans="2:60" ht="12.95" customHeight="1">
      <c r="B20" s="1136"/>
      <c r="C20" s="1136"/>
      <c r="D20" s="1136"/>
      <c r="E20" s="1136"/>
      <c r="F20" s="1136"/>
      <c r="G20" s="1136"/>
      <c r="H20" s="1136"/>
      <c r="I20" s="1136"/>
      <c r="J20" s="1136"/>
      <c r="K20" s="1136"/>
      <c r="L20" s="1136"/>
      <c r="M20" s="1136"/>
      <c r="N20" s="1136"/>
      <c r="O20" s="1136"/>
      <c r="P20" s="1136"/>
      <c r="Q20" s="1136"/>
      <c r="R20" s="1136"/>
      <c r="S20" s="1136"/>
      <c r="T20" s="217"/>
      <c r="U20" s="178"/>
      <c r="V20" s="1049" t="s">
        <v>239</v>
      </c>
      <c r="W20" s="1049"/>
      <c r="X20" s="1049"/>
      <c r="Y20" s="1049"/>
      <c r="Z20" s="1049"/>
      <c r="AA20" s="191"/>
      <c r="AB20" s="191"/>
      <c r="AC20" s="1049" t="str">
        <f>IF(F15=4,"R6.4～R6.5",IF(F15=5,"R6.5",""))</f>
        <v>R6.4～R6.5</v>
      </c>
      <c r="AD20" s="1049"/>
      <c r="AE20" s="1049"/>
      <c r="AF20" s="1049"/>
      <c r="AG20" s="1049"/>
      <c r="AH20" s="1049"/>
      <c r="AI20" s="191"/>
      <c r="AJ20" s="191"/>
      <c r="AK20" s="1049" t="str">
        <f>IF(OR(F15=4,F15=5),"R6.6","R"&amp;D15&amp;"."&amp;F15)&amp;"～R"&amp;K15&amp;"."&amp;M15</f>
        <v>R6.6～R7.3</v>
      </c>
      <c r="AL20" s="1049"/>
      <c r="AM20" s="1049"/>
      <c r="AN20" s="1049"/>
      <c r="AO20" s="1049"/>
      <c r="AP20" s="1049"/>
      <c r="AS20" s="987" t="str">
        <f>IFERROR(VLOOKUP(AS1,【参考】数式用2!E6:S23,9,FALSE),"")</f>
        <v/>
      </c>
      <c r="AT20" s="988"/>
      <c r="AU20" s="988"/>
      <c r="AV20" s="988"/>
      <c r="AW20" s="988"/>
      <c r="AX20" s="988"/>
      <c r="AY20" s="988"/>
      <c r="AZ20" s="988"/>
      <c r="BA20" s="988"/>
      <c r="BB20" s="988"/>
      <c r="BC20" s="988"/>
      <c r="BD20" s="988"/>
      <c r="BE20" s="988"/>
      <c r="BF20" s="988"/>
      <c r="BG20" s="988"/>
      <c r="BH20" s="989"/>
    </row>
    <row r="21" spans="2:60" ht="17.100000000000001" customHeight="1">
      <c r="B21" s="1073" t="s">
        <v>2289</v>
      </c>
      <c r="C21" s="1074"/>
      <c r="D21" s="1074"/>
      <c r="E21" s="1074"/>
      <c r="F21" s="1075"/>
      <c r="G21" s="1060" t="s">
        <v>240</v>
      </c>
      <c r="H21" s="1061"/>
      <c r="I21" s="1061"/>
      <c r="J21" s="1061"/>
      <c r="K21" s="1061"/>
      <c r="L21" s="1061"/>
      <c r="M21" s="1061"/>
      <c r="N21" s="1061"/>
      <c r="O21" s="1061"/>
      <c r="P21" s="1061"/>
      <c r="Q21" s="1061"/>
      <c r="R21" s="1061"/>
      <c r="S21" s="1061"/>
      <c r="T21" s="1062"/>
      <c r="U21" s="218"/>
      <c r="V21" s="526" t="str">
        <f>IFERROR(IF(L9="ベア加算","✓",""),"")</f>
        <v/>
      </c>
      <c r="W21" s="983" t="s">
        <v>14</v>
      </c>
      <c r="X21" s="983"/>
      <c r="Y21" s="983"/>
      <c r="Z21" s="983"/>
      <c r="AA21" s="996" t="s">
        <v>12</v>
      </c>
      <c r="AB21" s="997"/>
      <c r="AC21" s="220"/>
      <c r="AD21" s="1057" t="s">
        <v>14</v>
      </c>
      <c r="AE21" s="1057"/>
      <c r="AF21" s="1057"/>
      <c r="AG21" s="1057"/>
      <c r="AH21" s="1057"/>
      <c r="AI21" s="996" t="s">
        <v>12</v>
      </c>
      <c r="AJ21" s="997"/>
      <c r="AK21" s="221"/>
      <c r="AL21" s="1057" t="s">
        <v>14</v>
      </c>
      <c r="AM21" s="1057"/>
      <c r="AN21" s="1057"/>
      <c r="AO21" s="1057"/>
      <c r="AP21" s="1057"/>
      <c r="AS21" s="990"/>
      <c r="AT21" s="991"/>
      <c r="AU21" s="991"/>
      <c r="AV21" s="991"/>
      <c r="AW21" s="991"/>
      <c r="AX21" s="991"/>
      <c r="AY21" s="991"/>
      <c r="AZ21" s="991"/>
      <c r="BA21" s="991"/>
      <c r="BB21" s="991"/>
      <c r="BC21" s="991"/>
      <c r="BD21" s="991"/>
      <c r="BE21" s="991"/>
      <c r="BF21" s="991"/>
      <c r="BG21" s="991"/>
      <c r="BH21" s="992"/>
    </row>
    <row r="22" spans="2:60" ht="17.100000000000001" customHeight="1" thickBot="1">
      <c r="B22" s="1076"/>
      <c r="C22" s="1077"/>
      <c r="D22" s="1077"/>
      <c r="E22" s="1077"/>
      <c r="F22" s="1078"/>
      <c r="G22" s="1064"/>
      <c r="H22" s="1065"/>
      <c r="I22" s="1065"/>
      <c r="J22" s="1065"/>
      <c r="K22" s="1065"/>
      <c r="L22" s="1065"/>
      <c r="M22" s="1065"/>
      <c r="N22" s="1065"/>
      <c r="O22" s="1065"/>
      <c r="P22" s="1065"/>
      <c r="Q22" s="1065"/>
      <c r="R22" s="1065"/>
      <c r="S22" s="1065"/>
      <c r="T22" s="1066"/>
      <c r="U22" s="218"/>
      <c r="V22" s="222" t="str">
        <f>IFERROR(IF(L9="ベア加算なし","✓",""),"")</f>
        <v/>
      </c>
      <c r="W22" s="1014" t="s">
        <v>15</v>
      </c>
      <c r="X22" s="983"/>
      <c r="Y22" s="1015"/>
      <c r="Z22" s="1016"/>
      <c r="AA22" s="996"/>
      <c r="AB22" s="997"/>
      <c r="AC22" s="220"/>
      <c r="AD22" s="983" t="s">
        <v>15</v>
      </c>
      <c r="AE22" s="983"/>
      <c r="AF22" s="983"/>
      <c r="AG22" s="983"/>
      <c r="AH22" s="983"/>
      <c r="AI22" s="996"/>
      <c r="AJ22" s="997"/>
      <c r="AK22" s="221"/>
      <c r="AL22" s="983" t="s">
        <v>15</v>
      </c>
      <c r="AM22" s="983"/>
      <c r="AN22" s="983"/>
      <c r="AO22" s="983"/>
      <c r="AP22" s="983"/>
      <c r="AS22" s="993"/>
      <c r="AT22" s="994"/>
      <c r="AU22" s="994"/>
      <c r="AV22" s="994"/>
      <c r="AW22" s="994"/>
      <c r="AX22" s="994"/>
      <c r="AY22" s="994"/>
      <c r="AZ22" s="994"/>
      <c r="BA22" s="994"/>
      <c r="BB22" s="994"/>
      <c r="BC22" s="994"/>
      <c r="BD22" s="994"/>
      <c r="BE22" s="994"/>
      <c r="BF22" s="994"/>
      <c r="BG22" s="994"/>
      <c r="BH22" s="995"/>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3" t="s">
        <v>2214</v>
      </c>
      <c r="C24" s="1074"/>
      <c r="D24" s="1074"/>
      <c r="E24" s="1074"/>
      <c r="F24" s="1075"/>
      <c r="G24" s="1060" t="s">
        <v>241</v>
      </c>
      <c r="H24" s="1061"/>
      <c r="I24" s="1061"/>
      <c r="J24" s="1061"/>
      <c r="K24" s="1061"/>
      <c r="L24" s="1061"/>
      <c r="M24" s="1061"/>
      <c r="N24" s="1061"/>
      <c r="O24" s="1061"/>
      <c r="P24" s="1061"/>
      <c r="Q24" s="1061"/>
      <c r="R24" s="1061"/>
      <c r="S24" s="1061"/>
      <c r="T24" s="1062"/>
      <c r="U24" s="218"/>
      <c r="V24" s="526" t="str">
        <f>IFERROR(IF(OR(B9="処遇加算Ⅰ",B9="処遇加算Ⅱ"),"✓",""),"")</f>
        <v/>
      </c>
      <c r="W24" s="1132" t="s">
        <v>2249</v>
      </c>
      <c r="X24" s="1133"/>
      <c r="Y24" s="1133"/>
      <c r="Z24" s="1134"/>
      <c r="AA24" s="996" t="s">
        <v>12</v>
      </c>
      <c r="AB24" s="997"/>
      <c r="AC24" s="220"/>
      <c r="AD24" s="985" t="s">
        <v>14</v>
      </c>
      <c r="AE24" s="985"/>
      <c r="AF24" s="985"/>
      <c r="AG24" s="985"/>
      <c r="AH24" s="985"/>
      <c r="AI24" s="996" t="s">
        <v>12</v>
      </c>
      <c r="AJ24" s="997"/>
      <c r="AK24" s="220"/>
      <c r="AL24" s="985" t="s">
        <v>14</v>
      </c>
      <c r="AM24" s="985"/>
      <c r="AN24" s="985"/>
      <c r="AO24" s="985"/>
      <c r="AP24" s="985"/>
      <c r="AS24" s="98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8"/>
      <c r="AU24" s="988"/>
      <c r="AV24" s="988"/>
      <c r="AW24" s="988"/>
      <c r="AX24" s="988"/>
      <c r="AY24" s="988"/>
      <c r="AZ24" s="988"/>
      <c r="BA24" s="988"/>
      <c r="BB24" s="988"/>
      <c r="BC24" s="988"/>
      <c r="BD24" s="988"/>
      <c r="BE24" s="988"/>
      <c r="BF24" s="988"/>
      <c r="BG24" s="988"/>
      <c r="BH24" s="989"/>
    </row>
    <row r="25" spans="2:60" ht="21" customHeight="1">
      <c r="B25" s="1154"/>
      <c r="C25" s="1155"/>
      <c r="D25" s="1155"/>
      <c r="E25" s="1155"/>
      <c r="F25" s="1156"/>
      <c r="G25" s="1042"/>
      <c r="H25" s="1043"/>
      <c r="I25" s="1043"/>
      <c r="J25" s="1043"/>
      <c r="K25" s="1043"/>
      <c r="L25" s="1043"/>
      <c r="M25" s="1043"/>
      <c r="N25" s="1043"/>
      <c r="O25" s="1043"/>
      <c r="P25" s="1043"/>
      <c r="Q25" s="1043"/>
      <c r="R25" s="1043"/>
      <c r="S25" s="1043"/>
      <c r="T25" s="1063"/>
      <c r="U25" s="218"/>
      <c r="V25" s="526" t="str">
        <f>IFERROR(IF(B9="処遇加算Ⅲ","✓",""),"")</f>
        <v/>
      </c>
      <c r="W25" s="1132" t="s">
        <v>19</v>
      </c>
      <c r="X25" s="1133"/>
      <c r="Y25" s="1133"/>
      <c r="Z25" s="1134"/>
      <c r="AA25" s="996"/>
      <c r="AB25" s="997"/>
      <c r="AC25" s="220"/>
      <c r="AD25" s="984" t="s">
        <v>17</v>
      </c>
      <c r="AE25" s="984"/>
      <c r="AF25" s="984"/>
      <c r="AG25" s="984"/>
      <c r="AH25" s="984"/>
      <c r="AI25" s="996"/>
      <c r="AJ25" s="997"/>
      <c r="AK25" s="221"/>
      <c r="AL25" s="984" t="s">
        <v>17</v>
      </c>
      <c r="AM25" s="984"/>
      <c r="AN25" s="984"/>
      <c r="AO25" s="984"/>
      <c r="AP25" s="984"/>
      <c r="AS25" s="990"/>
      <c r="AT25" s="991"/>
      <c r="AU25" s="991"/>
      <c r="AV25" s="991"/>
      <c r="AW25" s="991"/>
      <c r="AX25" s="991"/>
      <c r="AY25" s="991"/>
      <c r="AZ25" s="991"/>
      <c r="BA25" s="991"/>
      <c r="BB25" s="991"/>
      <c r="BC25" s="991"/>
      <c r="BD25" s="991"/>
      <c r="BE25" s="991"/>
      <c r="BF25" s="991"/>
      <c r="BG25" s="991"/>
      <c r="BH25" s="992"/>
    </row>
    <row r="26" spans="2:60" ht="18" customHeight="1" thickBot="1">
      <c r="B26" s="1076"/>
      <c r="C26" s="1077"/>
      <c r="D26" s="1077"/>
      <c r="E26" s="1077"/>
      <c r="F26" s="1078"/>
      <c r="G26" s="1064"/>
      <c r="H26" s="1065"/>
      <c r="I26" s="1065"/>
      <c r="J26" s="1065"/>
      <c r="K26" s="1065"/>
      <c r="L26" s="1065"/>
      <c r="M26" s="1065"/>
      <c r="N26" s="1065"/>
      <c r="O26" s="1065"/>
      <c r="P26" s="1065"/>
      <c r="Q26" s="1065"/>
      <c r="R26" s="1065"/>
      <c r="S26" s="1065"/>
      <c r="T26" s="1066"/>
      <c r="U26" s="192"/>
      <c r="V26" s="526" t="str">
        <f>IFERROR(IF(B9="処遇加算なし","✓",""),"")</f>
        <v/>
      </c>
      <c r="W26" s="1132" t="s">
        <v>2250</v>
      </c>
      <c r="X26" s="1133"/>
      <c r="Y26" s="1133"/>
      <c r="Z26" s="1134"/>
      <c r="AA26" s="996"/>
      <c r="AB26" s="997"/>
      <c r="AC26" s="220"/>
      <c r="AD26" s="985" t="s">
        <v>15</v>
      </c>
      <c r="AE26" s="985"/>
      <c r="AF26" s="985"/>
      <c r="AG26" s="985"/>
      <c r="AH26" s="985"/>
      <c r="AI26" s="996"/>
      <c r="AJ26" s="997"/>
      <c r="AK26" s="221"/>
      <c r="AL26" s="985" t="s">
        <v>15</v>
      </c>
      <c r="AM26" s="985"/>
      <c r="AN26" s="985"/>
      <c r="AO26" s="985"/>
      <c r="AP26" s="985"/>
      <c r="AS26" s="993"/>
      <c r="AT26" s="994"/>
      <c r="AU26" s="994"/>
      <c r="AV26" s="994"/>
      <c r="AW26" s="994"/>
      <c r="AX26" s="994"/>
      <c r="AY26" s="994"/>
      <c r="AZ26" s="994"/>
      <c r="BA26" s="994"/>
      <c r="BB26" s="994"/>
      <c r="BC26" s="994"/>
      <c r="BD26" s="994"/>
      <c r="BE26" s="994"/>
      <c r="BF26" s="994"/>
      <c r="BG26" s="994"/>
      <c r="BH26" s="995"/>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3" t="s">
        <v>2215</v>
      </c>
      <c r="C28" s="1074"/>
      <c r="D28" s="1074"/>
      <c r="E28" s="1074"/>
      <c r="F28" s="1075"/>
      <c r="G28" s="1061" t="s">
        <v>2212</v>
      </c>
      <c r="H28" s="1061"/>
      <c r="I28" s="1061"/>
      <c r="J28" s="1061"/>
      <c r="K28" s="1061"/>
      <c r="L28" s="1061"/>
      <c r="M28" s="1061"/>
      <c r="N28" s="1061"/>
      <c r="O28" s="1061"/>
      <c r="P28" s="1061"/>
      <c r="Q28" s="1061"/>
      <c r="R28" s="1061"/>
      <c r="S28" s="1061"/>
      <c r="T28" s="1062"/>
      <c r="U28" s="218"/>
      <c r="V28" s="526" t="str">
        <f>IFERROR(IF(OR(B9="処遇加算Ⅰ",B9="処遇加算Ⅱ"),"✓",""),"")</f>
        <v/>
      </c>
      <c r="W28" s="1132" t="s">
        <v>2249</v>
      </c>
      <c r="X28" s="1133"/>
      <c r="Y28" s="1133"/>
      <c r="Z28" s="1134"/>
      <c r="AA28" s="996" t="s">
        <v>12</v>
      </c>
      <c r="AB28" s="997"/>
      <c r="AC28" s="220"/>
      <c r="AD28" s="985" t="s">
        <v>14</v>
      </c>
      <c r="AE28" s="985"/>
      <c r="AF28" s="985"/>
      <c r="AG28" s="985"/>
      <c r="AH28" s="985"/>
      <c r="AI28" s="996" t="s">
        <v>12</v>
      </c>
      <c r="AJ28" s="997"/>
      <c r="AK28" s="220"/>
      <c r="AL28" s="985" t="s">
        <v>14</v>
      </c>
      <c r="AM28" s="985"/>
      <c r="AN28" s="985"/>
      <c r="AO28" s="985"/>
      <c r="AP28" s="985"/>
      <c r="AS28" s="98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8"/>
      <c r="AU28" s="988"/>
      <c r="AV28" s="988"/>
      <c r="AW28" s="988"/>
      <c r="AX28" s="988"/>
      <c r="AY28" s="988"/>
      <c r="AZ28" s="988"/>
      <c r="BA28" s="988"/>
      <c r="BB28" s="988"/>
      <c r="BC28" s="988"/>
      <c r="BD28" s="988"/>
      <c r="BE28" s="988"/>
      <c r="BF28" s="988"/>
      <c r="BG28" s="988"/>
      <c r="BH28" s="989"/>
    </row>
    <row r="29" spans="2:60" ht="21" customHeight="1">
      <c r="B29" s="1154"/>
      <c r="C29" s="1155"/>
      <c r="D29" s="1155"/>
      <c r="E29" s="1155"/>
      <c r="F29" s="1156"/>
      <c r="G29" s="1043"/>
      <c r="H29" s="1043"/>
      <c r="I29" s="1043"/>
      <c r="J29" s="1043"/>
      <c r="K29" s="1043"/>
      <c r="L29" s="1043"/>
      <c r="M29" s="1043"/>
      <c r="N29" s="1043"/>
      <c r="O29" s="1043"/>
      <c r="P29" s="1043"/>
      <c r="Q29" s="1043"/>
      <c r="R29" s="1043"/>
      <c r="S29" s="1043"/>
      <c r="T29" s="1063"/>
      <c r="U29" s="218"/>
      <c r="V29" s="526" t="str">
        <f>IFERROR(IF(B9="処遇加算Ⅲ","✓",""),"")</f>
        <v/>
      </c>
      <c r="W29" s="1132" t="s">
        <v>19</v>
      </c>
      <c r="X29" s="1133"/>
      <c r="Y29" s="1133"/>
      <c r="Z29" s="1134"/>
      <c r="AA29" s="996"/>
      <c r="AB29" s="997"/>
      <c r="AC29" s="220"/>
      <c r="AD29" s="984" t="s">
        <v>17</v>
      </c>
      <c r="AE29" s="984"/>
      <c r="AF29" s="984"/>
      <c r="AG29" s="984"/>
      <c r="AH29" s="984"/>
      <c r="AI29" s="996"/>
      <c r="AJ29" s="997"/>
      <c r="AK29" s="221"/>
      <c r="AL29" s="984" t="s">
        <v>17</v>
      </c>
      <c r="AM29" s="984"/>
      <c r="AN29" s="984"/>
      <c r="AO29" s="984"/>
      <c r="AP29" s="984"/>
      <c r="AS29" s="990"/>
      <c r="AT29" s="991"/>
      <c r="AU29" s="991"/>
      <c r="AV29" s="991"/>
      <c r="AW29" s="991"/>
      <c r="AX29" s="991"/>
      <c r="AY29" s="991"/>
      <c r="AZ29" s="991"/>
      <c r="BA29" s="991"/>
      <c r="BB29" s="991"/>
      <c r="BC29" s="991"/>
      <c r="BD29" s="991"/>
      <c r="BE29" s="991"/>
      <c r="BF29" s="991"/>
      <c r="BG29" s="991"/>
      <c r="BH29" s="992"/>
    </row>
    <row r="30" spans="2:60" ht="18" customHeight="1" thickBot="1">
      <c r="B30" s="1076"/>
      <c r="C30" s="1077"/>
      <c r="D30" s="1077"/>
      <c r="E30" s="1077"/>
      <c r="F30" s="1078"/>
      <c r="G30" s="1065"/>
      <c r="H30" s="1065"/>
      <c r="I30" s="1065"/>
      <c r="J30" s="1065"/>
      <c r="K30" s="1065"/>
      <c r="L30" s="1065"/>
      <c r="M30" s="1065"/>
      <c r="N30" s="1065"/>
      <c r="O30" s="1065"/>
      <c r="P30" s="1065"/>
      <c r="Q30" s="1065"/>
      <c r="R30" s="1065"/>
      <c r="S30" s="1065"/>
      <c r="T30" s="1066"/>
      <c r="U30" s="192"/>
      <c r="V30" s="526" t="str">
        <f>IFERROR(IF(B9="処遇加算なし","✓",""),"")</f>
        <v/>
      </c>
      <c r="W30" s="1132" t="s">
        <v>2250</v>
      </c>
      <c r="X30" s="1133"/>
      <c r="Y30" s="1133"/>
      <c r="Z30" s="1134"/>
      <c r="AA30" s="996"/>
      <c r="AB30" s="997"/>
      <c r="AC30" s="220"/>
      <c r="AD30" s="985" t="s">
        <v>15</v>
      </c>
      <c r="AE30" s="985"/>
      <c r="AF30" s="985"/>
      <c r="AG30" s="985"/>
      <c r="AH30" s="985"/>
      <c r="AI30" s="996"/>
      <c r="AJ30" s="997"/>
      <c r="AK30" s="221"/>
      <c r="AL30" s="985" t="s">
        <v>15</v>
      </c>
      <c r="AM30" s="985"/>
      <c r="AN30" s="985"/>
      <c r="AO30" s="985"/>
      <c r="AP30" s="985"/>
      <c r="AS30" s="993"/>
      <c r="AT30" s="994"/>
      <c r="AU30" s="994"/>
      <c r="AV30" s="994"/>
      <c r="AW30" s="994"/>
      <c r="AX30" s="994"/>
      <c r="AY30" s="994"/>
      <c r="AZ30" s="994"/>
      <c r="BA30" s="994"/>
      <c r="BB30" s="994"/>
      <c r="BC30" s="994"/>
      <c r="BD30" s="994"/>
      <c r="BE30" s="994"/>
      <c r="BF30" s="994"/>
      <c r="BG30" s="994"/>
      <c r="BH30" s="995"/>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0" t="s">
        <v>2216</v>
      </c>
      <c r="C32" s="1140"/>
      <c r="D32" s="1140"/>
      <c r="E32" s="1140"/>
      <c r="F32" s="1140"/>
      <c r="G32" s="1013" t="s">
        <v>2213</v>
      </c>
      <c r="H32" s="1013"/>
      <c r="I32" s="1013"/>
      <c r="J32" s="1013"/>
      <c r="K32" s="1013"/>
      <c r="L32" s="1013"/>
      <c r="M32" s="1013"/>
      <c r="N32" s="1013"/>
      <c r="O32" s="1013"/>
      <c r="P32" s="1013"/>
      <c r="Q32" s="1013"/>
      <c r="R32" s="1013"/>
      <c r="S32" s="1013"/>
      <c r="T32" s="1013"/>
      <c r="U32" s="218"/>
      <c r="V32" s="526" t="str">
        <f>IFERROR(IF(B9="処遇加算Ⅰ","✓",""),"")</f>
        <v/>
      </c>
      <c r="W32" s="1014" t="s">
        <v>14</v>
      </c>
      <c r="X32" s="1015"/>
      <c r="Y32" s="1015"/>
      <c r="Z32" s="1016"/>
      <c r="AA32" s="1048" t="s">
        <v>12</v>
      </c>
      <c r="AB32" s="997"/>
      <c r="AC32" s="220"/>
      <c r="AD32" s="985" t="s">
        <v>14</v>
      </c>
      <c r="AE32" s="985"/>
      <c r="AF32" s="985"/>
      <c r="AG32" s="985"/>
      <c r="AH32" s="985"/>
      <c r="AI32" s="1048" t="s">
        <v>12</v>
      </c>
      <c r="AJ32" s="997"/>
      <c r="AK32" s="220"/>
      <c r="AL32" s="985" t="s">
        <v>14</v>
      </c>
      <c r="AM32" s="985"/>
      <c r="AN32" s="985"/>
      <c r="AO32" s="985"/>
      <c r="AP32" s="985"/>
      <c r="AS32" s="98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8"/>
      <c r="AU32" s="988"/>
      <c r="AV32" s="988"/>
      <c r="AW32" s="988"/>
      <c r="AX32" s="988"/>
      <c r="AY32" s="988"/>
      <c r="AZ32" s="988"/>
      <c r="BA32" s="988"/>
      <c r="BB32" s="988"/>
      <c r="BC32" s="988"/>
      <c r="BD32" s="988"/>
      <c r="BE32" s="988"/>
      <c r="BF32" s="988"/>
      <c r="BG32" s="988"/>
      <c r="BH32" s="989"/>
    </row>
    <row r="33" spans="2:82" ht="21" customHeight="1">
      <c r="B33" s="1140"/>
      <c r="C33" s="1140"/>
      <c r="D33" s="1140"/>
      <c r="E33" s="1140"/>
      <c r="F33" s="1140"/>
      <c r="G33" s="1013"/>
      <c r="H33" s="1013"/>
      <c r="I33" s="1013"/>
      <c r="J33" s="1013"/>
      <c r="K33" s="1013"/>
      <c r="L33" s="1013"/>
      <c r="M33" s="1013"/>
      <c r="N33" s="1013"/>
      <c r="O33" s="1013"/>
      <c r="P33" s="1013"/>
      <c r="Q33" s="1013"/>
      <c r="R33" s="1013"/>
      <c r="S33" s="1013"/>
      <c r="T33" s="1013"/>
      <c r="U33" s="218"/>
      <c r="V33" s="526" t="str">
        <f>IFERROR(IF(AND(B9&lt;&gt;"",B9&lt;&gt;"処遇加算Ⅰ"),"✓",""),"")</f>
        <v/>
      </c>
      <c r="W33" s="1014" t="s">
        <v>15</v>
      </c>
      <c r="X33" s="1015"/>
      <c r="Y33" s="1015"/>
      <c r="Z33" s="1016"/>
      <c r="AA33" s="1048"/>
      <c r="AB33" s="997"/>
      <c r="AC33" s="220"/>
      <c r="AD33" s="1018" t="s">
        <v>17</v>
      </c>
      <c r="AE33" s="1018"/>
      <c r="AF33" s="1018"/>
      <c r="AG33" s="1018"/>
      <c r="AH33" s="1018"/>
      <c r="AI33" s="1048"/>
      <c r="AJ33" s="997"/>
      <c r="AK33" s="230"/>
      <c r="AL33" s="984" t="s">
        <v>17</v>
      </c>
      <c r="AM33" s="984"/>
      <c r="AN33" s="984"/>
      <c r="AO33" s="984"/>
      <c r="AP33" s="984"/>
      <c r="AS33" s="990"/>
      <c r="AT33" s="991"/>
      <c r="AU33" s="991"/>
      <c r="AV33" s="991"/>
      <c r="AW33" s="991"/>
      <c r="AX33" s="991"/>
      <c r="AY33" s="991"/>
      <c r="AZ33" s="991"/>
      <c r="BA33" s="991"/>
      <c r="BB33" s="991"/>
      <c r="BC33" s="991"/>
      <c r="BD33" s="991"/>
      <c r="BE33" s="991"/>
      <c r="BF33" s="991"/>
      <c r="BG33" s="991"/>
      <c r="BH33" s="992"/>
    </row>
    <row r="34" spans="2:82" ht="15" customHeight="1" thickBot="1">
      <c r="B34" s="1140"/>
      <c r="C34" s="1140"/>
      <c r="D34" s="1140"/>
      <c r="E34" s="1140"/>
      <c r="F34" s="1140"/>
      <c r="G34" s="1013"/>
      <c r="H34" s="1013"/>
      <c r="I34" s="1013"/>
      <c r="J34" s="1013"/>
      <c r="K34" s="1013"/>
      <c r="L34" s="1013"/>
      <c r="M34" s="1013"/>
      <c r="N34" s="1013"/>
      <c r="O34" s="1013"/>
      <c r="P34" s="1013"/>
      <c r="Q34" s="1013"/>
      <c r="R34" s="1013"/>
      <c r="S34" s="1013"/>
      <c r="T34" s="1013"/>
      <c r="U34" s="192"/>
      <c r="V34" s="225"/>
      <c r="W34" s="197"/>
      <c r="X34" s="197"/>
      <c r="Y34" s="197"/>
      <c r="Z34" s="197"/>
      <c r="AA34" s="1048"/>
      <c r="AB34" s="997"/>
      <c r="AC34" s="220"/>
      <c r="AD34" s="983" t="s">
        <v>15</v>
      </c>
      <c r="AE34" s="983"/>
      <c r="AF34" s="983"/>
      <c r="AG34" s="983"/>
      <c r="AH34" s="983"/>
      <c r="AI34" s="1048"/>
      <c r="AJ34" s="997"/>
      <c r="AK34" s="220"/>
      <c r="AL34" s="983" t="s">
        <v>15</v>
      </c>
      <c r="AM34" s="983"/>
      <c r="AN34" s="983"/>
      <c r="AO34" s="983"/>
      <c r="AP34" s="983"/>
      <c r="AS34" s="993"/>
      <c r="AT34" s="994"/>
      <c r="AU34" s="994"/>
      <c r="AV34" s="994"/>
      <c r="AW34" s="994"/>
      <c r="AX34" s="994"/>
      <c r="AY34" s="994"/>
      <c r="AZ34" s="994"/>
      <c r="BA34" s="994"/>
      <c r="BB34" s="994"/>
      <c r="BC34" s="994"/>
      <c r="BD34" s="994"/>
      <c r="BE34" s="994"/>
      <c r="BF34" s="994"/>
      <c r="BG34" s="994"/>
      <c r="BH34" s="995"/>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0" t="s">
        <v>2217</v>
      </c>
      <c r="C36" s="1140"/>
      <c r="D36" s="1140"/>
      <c r="E36" s="1140"/>
      <c r="F36" s="1140"/>
      <c r="G36" s="1017" t="s">
        <v>2258</v>
      </c>
      <c r="H36" s="1017"/>
      <c r="I36" s="1017"/>
      <c r="J36" s="1017"/>
      <c r="K36" s="1017"/>
      <c r="L36" s="1017"/>
      <c r="M36" s="1017"/>
      <c r="N36" s="1017"/>
      <c r="O36" s="1017"/>
      <c r="P36" s="1017"/>
      <c r="Q36" s="1017"/>
      <c r="R36" s="1017"/>
      <c r="S36" s="1017"/>
      <c r="T36" s="1017"/>
      <c r="U36" s="218"/>
      <c r="V36" s="526" t="str">
        <f>IFERROR(IF(OR(G9="特定加算Ⅰ",G9="特定加算Ⅱ"),"✓",""),"")</f>
        <v/>
      </c>
      <c r="W36" s="1014" t="s">
        <v>14</v>
      </c>
      <c r="X36" s="1015"/>
      <c r="Y36" s="1015"/>
      <c r="Z36" s="1016"/>
      <c r="AA36" s="996" t="s">
        <v>12</v>
      </c>
      <c r="AB36" s="997"/>
      <c r="AC36" s="220"/>
      <c r="AD36" s="983" t="s">
        <v>14</v>
      </c>
      <c r="AE36" s="983"/>
      <c r="AF36" s="983"/>
      <c r="AG36" s="983"/>
      <c r="AH36" s="983"/>
      <c r="AI36" s="996" t="s">
        <v>12</v>
      </c>
      <c r="AJ36" s="997"/>
      <c r="AK36" s="220"/>
      <c r="AL36" s="983" t="s">
        <v>14</v>
      </c>
      <c r="AM36" s="983"/>
      <c r="AN36" s="983"/>
      <c r="AO36" s="983"/>
      <c r="AP36" s="983"/>
      <c r="AS36" s="98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8"/>
      <c r="AU36" s="988"/>
      <c r="AV36" s="988"/>
      <c r="AW36" s="988"/>
      <c r="AX36" s="988"/>
      <c r="AY36" s="988"/>
      <c r="AZ36" s="988"/>
      <c r="BA36" s="988"/>
      <c r="BB36" s="988"/>
      <c r="BC36" s="988"/>
      <c r="BD36" s="988"/>
      <c r="BE36" s="988"/>
      <c r="BF36" s="988"/>
      <c r="BG36" s="988"/>
      <c r="BH36" s="989"/>
    </row>
    <row r="37" spans="2:82" ht="21" customHeight="1">
      <c r="B37" s="1140"/>
      <c r="C37" s="1140"/>
      <c r="D37" s="1140"/>
      <c r="E37" s="1140"/>
      <c r="F37" s="1140"/>
      <c r="G37" s="1017"/>
      <c r="H37" s="1017"/>
      <c r="I37" s="1017"/>
      <c r="J37" s="1017"/>
      <c r="K37" s="1017"/>
      <c r="L37" s="1017"/>
      <c r="M37" s="1017"/>
      <c r="N37" s="1017"/>
      <c r="O37" s="1017"/>
      <c r="P37" s="1017"/>
      <c r="Q37" s="1017"/>
      <c r="R37" s="1017"/>
      <c r="S37" s="1017"/>
      <c r="T37" s="1017"/>
      <c r="U37" s="218"/>
      <c r="V37" s="526" t="str">
        <f>IFERROR(IF(G9="特定加算なし","✓",""),"")</f>
        <v/>
      </c>
      <c r="W37" s="1014" t="s">
        <v>15</v>
      </c>
      <c r="X37" s="1015"/>
      <c r="Y37" s="1015"/>
      <c r="Z37" s="1016"/>
      <c r="AA37" s="996"/>
      <c r="AB37" s="997"/>
      <c r="AC37" s="979" t="s">
        <v>2360</v>
      </c>
      <c r="AD37" s="980"/>
      <c r="AE37" s="980"/>
      <c r="AF37" s="980"/>
      <c r="AG37" s="981"/>
      <c r="AH37" s="982"/>
      <c r="AI37" s="996"/>
      <c r="AJ37" s="997"/>
      <c r="AK37" s="979" t="s">
        <v>2360</v>
      </c>
      <c r="AL37" s="980"/>
      <c r="AM37" s="980"/>
      <c r="AN37" s="980"/>
      <c r="AO37" s="981"/>
      <c r="AP37" s="982"/>
      <c r="AS37" s="990"/>
      <c r="AT37" s="991"/>
      <c r="AU37" s="991"/>
      <c r="AV37" s="991"/>
      <c r="AW37" s="991"/>
      <c r="AX37" s="991"/>
      <c r="AY37" s="991"/>
      <c r="AZ37" s="991"/>
      <c r="BA37" s="991"/>
      <c r="BB37" s="991"/>
      <c r="BC37" s="991"/>
      <c r="BD37" s="991"/>
      <c r="BE37" s="991"/>
      <c r="BF37" s="991"/>
      <c r="BG37" s="991"/>
      <c r="BH37" s="992"/>
    </row>
    <row r="38" spans="2:82" ht="17.100000000000001" customHeight="1" thickBot="1">
      <c r="B38" s="1140"/>
      <c r="C38" s="1140"/>
      <c r="D38" s="1140"/>
      <c r="E38" s="1140"/>
      <c r="F38" s="1140"/>
      <c r="G38" s="1017"/>
      <c r="H38" s="1017"/>
      <c r="I38" s="1017"/>
      <c r="J38" s="1017"/>
      <c r="K38" s="1017"/>
      <c r="L38" s="1017"/>
      <c r="M38" s="1017"/>
      <c r="N38" s="1017"/>
      <c r="O38" s="1017"/>
      <c r="P38" s="1017"/>
      <c r="Q38" s="1017"/>
      <c r="R38" s="1017"/>
      <c r="S38" s="1017"/>
      <c r="T38" s="1017"/>
      <c r="U38" s="218"/>
      <c r="Z38" s="233"/>
      <c r="AA38" s="1048"/>
      <c r="AB38" s="997"/>
      <c r="AC38" s="220"/>
      <c r="AD38" s="983" t="s">
        <v>15</v>
      </c>
      <c r="AE38" s="983"/>
      <c r="AF38" s="983"/>
      <c r="AG38" s="983"/>
      <c r="AH38" s="983"/>
      <c r="AI38" s="996"/>
      <c r="AJ38" s="997"/>
      <c r="AK38" s="220"/>
      <c r="AL38" s="983" t="s">
        <v>15</v>
      </c>
      <c r="AM38" s="983"/>
      <c r="AN38" s="983"/>
      <c r="AO38" s="983"/>
      <c r="AP38" s="983"/>
      <c r="AS38" s="993"/>
      <c r="AT38" s="994"/>
      <c r="AU38" s="994"/>
      <c r="AV38" s="994"/>
      <c r="AW38" s="994"/>
      <c r="AX38" s="994"/>
      <c r="AY38" s="994"/>
      <c r="AZ38" s="994"/>
      <c r="BA38" s="994"/>
      <c r="BB38" s="994"/>
      <c r="BC38" s="994"/>
      <c r="BD38" s="994"/>
      <c r="BE38" s="994"/>
      <c r="BF38" s="994"/>
      <c r="BG38" s="994"/>
      <c r="BH38" s="995"/>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0" t="s">
        <v>2218</v>
      </c>
      <c r="C40" s="1140"/>
      <c r="D40" s="1140"/>
      <c r="E40" s="1140"/>
      <c r="F40" s="1140"/>
      <c r="G40" s="1013" t="str">
        <f>IFERROR(VLOOKUP(Y5,【参考】数式用!AS5:AT27,2,0),"")</f>
        <v/>
      </c>
      <c r="H40" s="1013"/>
      <c r="I40" s="1013"/>
      <c r="J40" s="1013"/>
      <c r="K40" s="1013"/>
      <c r="L40" s="1013"/>
      <c r="M40" s="1013"/>
      <c r="N40" s="1013"/>
      <c r="O40" s="1013"/>
      <c r="P40" s="1013"/>
      <c r="Q40" s="1013"/>
      <c r="R40" s="1013"/>
      <c r="S40" s="1013"/>
      <c r="T40" s="1013"/>
      <c r="U40" s="192"/>
      <c r="V40" s="526" t="str">
        <f>IFERROR(IF(G9="特定加算Ⅰ","✓",""),"")</f>
        <v/>
      </c>
      <c r="W40" s="1014" t="s">
        <v>14</v>
      </c>
      <c r="X40" s="1015"/>
      <c r="Y40" s="1015"/>
      <c r="Z40" s="1016"/>
      <c r="AA40" s="996" t="s">
        <v>12</v>
      </c>
      <c r="AB40" s="997"/>
      <c r="AC40" s="220"/>
      <c r="AD40" s="983" t="s">
        <v>14</v>
      </c>
      <c r="AE40" s="983"/>
      <c r="AF40" s="983"/>
      <c r="AG40" s="983"/>
      <c r="AH40" s="983"/>
      <c r="AI40" s="996" t="s">
        <v>12</v>
      </c>
      <c r="AJ40" s="997"/>
      <c r="AK40" s="220"/>
      <c r="AL40" s="983" t="s">
        <v>14</v>
      </c>
      <c r="AM40" s="983"/>
      <c r="AN40" s="983"/>
      <c r="AO40" s="983"/>
      <c r="AP40" s="983"/>
      <c r="AS40" s="98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8"/>
      <c r="AU40" s="988"/>
      <c r="AV40" s="988"/>
      <c r="AW40" s="988"/>
      <c r="AX40" s="988"/>
      <c r="AY40" s="988"/>
      <c r="AZ40" s="988"/>
      <c r="BA40" s="988"/>
      <c r="BB40" s="988"/>
      <c r="BC40" s="988"/>
      <c r="BD40" s="988"/>
      <c r="BE40" s="988"/>
      <c r="BF40" s="988"/>
      <c r="BG40" s="988"/>
      <c r="BH40" s="989"/>
    </row>
    <row r="41" spans="2:82" ht="22.5" customHeight="1">
      <c r="B41" s="1140"/>
      <c r="C41" s="1140"/>
      <c r="D41" s="1140"/>
      <c r="E41" s="1140"/>
      <c r="F41" s="1140"/>
      <c r="G41" s="1013"/>
      <c r="H41" s="1013"/>
      <c r="I41" s="1013"/>
      <c r="J41" s="1013"/>
      <c r="K41" s="1013"/>
      <c r="L41" s="1013"/>
      <c r="M41" s="1013"/>
      <c r="N41" s="1013"/>
      <c r="O41" s="1013"/>
      <c r="P41" s="1013"/>
      <c r="Q41" s="1013"/>
      <c r="R41" s="1013"/>
      <c r="S41" s="1013"/>
      <c r="T41" s="1013"/>
      <c r="U41" s="192"/>
      <c r="V41" s="526" t="str">
        <f>IFERROR(IF(OR(G9="特定加算Ⅱ",G9="特定加算なし"),"✓",""),"")</f>
        <v/>
      </c>
      <c r="W41" s="1014" t="s">
        <v>15</v>
      </c>
      <c r="X41" s="1015"/>
      <c r="Y41" s="1015"/>
      <c r="Z41" s="1016"/>
      <c r="AA41" s="996"/>
      <c r="AB41" s="997"/>
      <c r="AC41" s="234" t="s">
        <v>85</v>
      </c>
      <c r="AD41" s="1025" t="s">
        <v>2265</v>
      </c>
      <c r="AE41" s="1026"/>
      <c r="AF41" s="1026"/>
      <c r="AG41" s="1026"/>
      <c r="AH41" s="1027"/>
      <c r="AI41" s="996"/>
      <c r="AJ41" s="997"/>
      <c r="AK41" s="234" t="s">
        <v>85</v>
      </c>
      <c r="AL41" s="1025"/>
      <c r="AM41" s="1026"/>
      <c r="AN41" s="1026"/>
      <c r="AO41" s="1026"/>
      <c r="AP41" s="1027"/>
      <c r="AS41" s="990"/>
      <c r="AT41" s="991"/>
      <c r="AU41" s="991"/>
      <c r="AV41" s="991"/>
      <c r="AW41" s="991"/>
      <c r="AX41" s="991"/>
      <c r="AY41" s="991"/>
      <c r="AZ41" s="991"/>
      <c r="BA41" s="991"/>
      <c r="BB41" s="991"/>
      <c r="BC41" s="991"/>
      <c r="BD41" s="991"/>
      <c r="BE41" s="991"/>
      <c r="BF41" s="991"/>
      <c r="BG41" s="991"/>
      <c r="BH41" s="992"/>
    </row>
    <row r="42" spans="2:82" ht="17.100000000000001" customHeight="1" thickBot="1">
      <c r="B42" s="1140"/>
      <c r="C42" s="1140"/>
      <c r="D42" s="1140"/>
      <c r="E42" s="1140"/>
      <c r="F42" s="1140"/>
      <c r="G42" s="1013"/>
      <c r="H42" s="1013"/>
      <c r="I42" s="1013"/>
      <c r="J42" s="1013"/>
      <c r="K42" s="1013"/>
      <c r="L42" s="1013"/>
      <c r="M42" s="1013"/>
      <c r="N42" s="1013"/>
      <c r="O42" s="1013"/>
      <c r="P42" s="1013"/>
      <c r="Q42" s="1013"/>
      <c r="R42" s="1013"/>
      <c r="S42" s="1013"/>
      <c r="T42" s="1013"/>
      <c r="U42" s="192"/>
      <c r="V42" s="185"/>
      <c r="W42" s="235"/>
      <c r="X42" s="235"/>
      <c r="Y42" s="235"/>
      <c r="Z42" s="235"/>
      <c r="AA42" s="529"/>
      <c r="AB42" s="529"/>
      <c r="AC42" s="236"/>
      <c r="AD42" s="983" t="s">
        <v>15</v>
      </c>
      <c r="AE42" s="983"/>
      <c r="AF42" s="983"/>
      <c r="AG42" s="983"/>
      <c r="AH42" s="983"/>
      <c r="AI42" s="529"/>
      <c r="AJ42" s="529"/>
      <c r="AK42" s="236"/>
      <c r="AL42" s="983" t="s">
        <v>15</v>
      </c>
      <c r="AM42" s="983"/>
      <c r="AN42" s="983"/>
      <c r="AO42" s="983"/>
      <c r="AP42" s="983"/>
      <c r="AS42" s="993"/>
      <c r="AT42" s="994"/>
      <c r="AU42" s="994"/>
      <c r="AV42" s="994"/>
      <c r="AW42" s="994"/>
      <c r="AX42" s="994"/>
      <c r="AY42" s="994"/>
      <c r="AZ42" s="994"/>
      <c r="BA42" s="994"/>
      <c r="BB42" s="994"/>
      <c r="BC42" s="994"/>
      <c r="BD42" s="994"/>
      <c r="BE42" s="994"/>
      <c r="BF42" s="994"/>
      <c r="BG42" s="994"/>
      <c r="BH42" s="995"/>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0" t="s">
        <v>2219</v>
      </c>
      <c r="C44" s="1140"/>
      <c r="D44" s="1140"/>
      <c r="E44" s="1140"/>
      <c r="F44" s="1140"/>
      <c r="G44" s="1013" t="s">
        <v>2156</v>
      </c>
      <c r="H44" s="1013"/>
      <c r="I44" s="1013"/>
      <c r="J44" s="1013"/>
      <c r="K44" s="1013"/>
      <c r="L44" s="1013"/>
      <c r="M44" s="1013"/>
      <c r="N44" s="1013"/>
      <c r="O44" s="1013"/>
      <c r="P44" s="1013"/>
      <c r="Q44" s="1013"/>
      <c r="R44" s="1013"/>
      <c r="S44" s="1013"/>
      <c r="T44" s="1013"/>
      <c r="U44" s="218"/>
      <c r="V44" s="526" t="str">
        <f>IFERROR(IF(OR(G9="特定加算Ⅰ",G9="特定加算Ⅱ"),"✓",""),"")</f>
        <v/>
      </c>
      <c r="W44" s="1014" t="s">
        <v>14</v>
      </c>
      <c r="X44" s="1015"/>
      <c r="Y44" s="1015"/>
      <c r="Z44" s="1016"/>
      <c r="AA44" s="996" t="s">
        <v>12</v>
      </c>
      <c r="AB44" s="997"/>
      <c r="AC44" s="220"/>
      <c r="AD44" s="983" t="s">
        <v>14</v>
      </c>
      <c r="AE44" s="983"/>
      <c r="AF44" s="983"/>
      <c r="AG44" s="983"/>
      <c r="AH44" s="983"/>
      <c r="AI44" s="996" t="s">
        <v>12</v>
      </c>
      <c r="AJ44" s="997"/>
      <c r="AK44" s="220"/>
      <c r="AL44" s="983" t="s">
        <v>14</v>
      </c>
      <c r="AM44" s="983"/>
      <c r="AN44" s="983"/>
      <c r="AO44" s="983"/>
      <c r="AP44" s="983"/>
      <c r="AS44" s="987" t="str">
        <f>IFERROR(IF(AS63="○","！R5年度に満たしていた要件を満たさない計画になっている。",IF(OR(AH63=2,AP63=2),VLOOKUP(AS1,【参考】数式用2!E6:S23,15,FALSE),"")),"")</f>
        <v/>
      </c>
      <c r="AT44" s="988"/>
      <c r="AU44" s="988"/>
      <c r="AV44" s="988"/>
      <c r="AW44" s="988"/>
      <c r="AX44" s="988"/>
      <c r="AY44" s="988"/>
      <c r="AZ44" s="988"/>
      <c r="BA44" s="988"/>
      <c r="BB44" s="988"/>
      <c r="BC44" s="988"/>
      <c r="BD44" s="988"/>
      <c r="BE44" s="988"/>
      <c r="BF44" s="988"/>
      <c r="BG44" s="988"/>
      <c r="BH44" s="989"/>
    </row>
    <row r="45" spans="2:82" ht="17.100000000000001" customHeight="1" thickBot="1">
      <c r="B45" s="1140"/>
      <c r="C45" s="1140"/>
      <c r="D45" s="1140"/>
      <c r="E45" s="1140"/>
      <c r="F45" s="1140"/>
      <c r="G45" s="1013"/>
      <c r="H45" s="1013"/>
      <c r="I45" s="1013"/>
      <c r="J45" s="1013"/>
      <c r="K45" s="1013"/>
      <c r="L45" s="1013"/>
      <c r="M45" s="1013"/>
      <c r="N45" s="1013"/>
      <c r="O45" s="1013"/>
      <c r="P45" s="1013"/>
      <c r="Q45" s="1013"/>
      <c r="R45" s="1013"/>
      <c r="S45" s="1013"/>
      <c r="T45" s="1013"/>
      <c r="U45" s="218"/>
      <c r="V45" s="526" t="str">
        <f>IFERROR(IF(G9="特定加算なし","✓",""),"")</f>
        <v/>
      </c>
      <c r="W45" s="1014" t="s">
        <v>15</v>
      </c>
      <c r="X45" s="1015"/>
      <c r="Y45" s="1015"/>
      <c r="Z45" s="1016"/>
      <c r="AA45" s="996"/>
      <c r="AB45" s="997"/>
      <c r="AC45" s="220"/>
      <c r="AD45" s="983" t="s">
        <v>15</v>
      </c>
      <c r="AE45" s="983"/>
      <c r="AF45" s="983"/>
      <c r="AG45" s="983"/>
      <c r="AH45" s="983"/>
      <c r="AI45" s="996"/>
      <c r="AJ45" s="997"/>
      <c r="AK45" s="220"/>
      <c r="AL45" s="983" t="s">
        <v>15</v>
      </c>
      <c r="AM45" s="983"/>
      <c r="AN45" s="983"/>
      <c r="AO45" s="983"/>
      <c r="AP45" s="983"/>
      <c r="AS45" s="993"/>
      <c r="AT45" s="994"/>
      <c r="AU45" s="994"/>
      <c r="AV45" s="994"/>
      <c r="AW45" s="994"/>
      <c r="AX45" s="994"/>
      <c r="AY45" s="994"/>
      <c r="AZ45" s="994"/>
      <c r="BA45" s="994"/>
      <c r="BB45" s="994"/>
      <c r="BC45" s="994"/>
      <c r="BD45" s="994"/>
      <c r="BE45" s="994"/>
      <c r="BF45" s="994"/>
      <c r="BG45" s="994"/>
      <c r="BH45" s="995"/>
      <c r="BO45" s="238"/>
    </row>
    <row r="46" spans="2:82" ht="11.25" customHeight="1">
      <c r="B46" s="224"/>
      <c r="AJ46" s="239"/>
      <c r="AK46" s="239"/>
      <c r="AL46" s="239"/>
      <c r="AM46" s="239"/>
      <c r="AN46" s="239"/>
      <c r="AO46" s="239"/>
      <c r="AP46" s="239"/>
    </row>
    <row r="47" spans="2:82" ht="21" customHeight="1">
      <c r="B47" s="1135" t="s">
        <v>2311</v>
      </c>
      <c r="C47" s="1135"/>
      <c r="D47" s="1135"/>
      <c r="E47" s="1135"/>
      <c r="F47" s="1135"/>
      <c r="G47" s="1135"/>
      <c r="H47" s="1135"/>
      <c r="I47" s="1135"/>
      <c r="J47" s="1135"/>
      <c r="K47" s="1135"/>
      <c r="L47" s="1135"/>
      <c r="M47" s="1135"/>
      <c r="N47" s="1135"/>
      <c r="O47" s="1135"/>
      <c r="P47" s="1135"/>
      <c r="Q47" s="1135"/>
      <c r="R47" s="1135"/>
      <c r="S47" s="1135"/>
      <c r="T47" s="1135"/>
      <c r="U47" s="1135"/>
      <c r="V47" s="1135"/>
      <c r="W47" s="1135"/>
      <c r="X47" s="1135"/>
      <c r="Y47" s="1135"/>
      <c r="Z47" s="1135"/>
      <c r="AA47" s="1135"/>
      <c r="AB47" s="1135"/>
      <c r="AC47" s="1135"/>
      <c r="AD47" s="1135"/>
      <c r="AE47" s="1135"/>
      <c r="AF47" s="1135"/>
      <c r="AG47" s="1135"/>
      <c r="AH47" s="113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37"/>
      <c r="C48" s="1138"/>
      <c r="D48" s="1138"/>
      <c r="E48" s="1138"/>
      <c r="F48" s="1139"/>
      <c r="G48" s="1153" t="str">
        <f>IF(F15=4,"R6.4～R6.5",IF(F15=5,"R6.5",""))</f>
        <v>R6.4～R6.5</v>
      </c>
      <c r="H48" s="1153"/>
      <c r="I48" s="1153"/>
      <c r="J48" s="1153"/>
      <c r="K48" s="1153"/>
      <c r="L48" s="1153"/>
      <c r="M48" s="1153"/>
      <c r="N48" s="1153"/>
      <c r="O48" s="1153"/>
      <c r="P48" s="1153"/>
      <c r="Q48" s="1153"/>
      <c r="R48" s="1153"/>
      <c r="S48" s="1153"/>
      <c r="T48" s="1153"/>
      <c r="U48" s="1153"/>
      <c r="V48" s="1153"/>
      <c r="W48" s="1153"/>
      <c r="X48" s="1153"/>
      <c r="Y48" s="1153"/>
      <c r="Z48" s="1153"/>
      <c r="AA48" s="996" t="s">
        <v>12</v>
      </c>
      <c r="AB48" s="997"/>
      <c r="AC48" s="1153" t="str">
        <f>IF(OR(F15=4,F15=5),"R6.6","R"&amp;D15&amp;"."&amp;F15)&amp;"～R"&amp;K15&amp;"."&amp;M15</f>
        <v>R6.6～R7.3</v>
      </c>
      <c r="AD48" s="1153"/>
      <c r="AE48" s="1153"/>
      <c r="AF48" s="1153"/>
      <c r="AG48" s="1153"/>
      <c r="AH48" s="1153"/>
      <c r="AS48" s="1005" t="str">
        <f>IFERROR(IF(AND(OR(AP58=1,AP58=2),OR(AP59=1,AP59=2),OR(AP60=1,AP60=2)),"処遇加算Ⅰ",IF(AND(OR(AP58=1,AP58=2),OR(AP59=1,AP59=2),OR(AP60=0,AP60=3)),"処遇加算Ⅱ",IF(OR(OR(AP58=1,AP58=2),OR(AP59=1,AP59=2)),"処遇加算Ⅲ",""))),"")</f>
        <v/>
      </c>
      <c r="AT48" s="1005"/>
      <c r="AU48" s="1005"/>
      <c r="AV48" s="1005"/>
      <c r="AW48" s="1005" t="str">
        <f>IFERROR(IF(AND(AP61=1,AP62=1,AP63=1),"特定加算Ⅰ",IF(AND(AP61=1,AP62=2,AP63=1),"特定加算Ⅱ",IF(OR(AP61=2,AP62=2,AP63=2),"特定加算なし",""))),"")</f>
        <v>特定加算なし</v>
      </c>
      <c r="AX48" s="1005"/>
      <c r="AY48" s="1005"/>
      <c r="AZ48" s="1005"/>
      <c r="BA48" s="1005" t="str">
        <f>IFERROR(IF(OR(L9="ベア加算",AND(L9="ベア加算なし",AP57=1)),"ベア加算",IF(AP57=2,"ベア加算なし","")),"")</f>
        <v/>
      </c>
      <c r="BB48" s="1005"/>
      <c r="BC48" s="1005"/>
      <c r="BD48" s="1005"/>
      <c r="BE48" s="1006" t="str">
        <f>AS48&amp;AW48&amp;BA48</f>
        <v>特定加算なし</v>
      </c>
      <c r="BF48" s="1006"/>
      <c r="BG48" s="1006"/>
      <c r="BH48" s="1006"/>
      <c r="BI48" s="1006"/>
      <c r="BJ48" s="1006"/>
      <c r="BK48" s="1006"/>
      <c r="BL48" s="1006"/>
      <c r="BM48" s="1006"/>
      <c r="BN48" s="1006"/>
      <c r="BO48" s="1006"/>
      <c r="BP48" s="1006"/>
      <c r="BQ48" s="241"/>
      <c r="BR48" s="241"/>
      <c r="BS48" s="241"/>
      <c r="BT48" s="241"/>
      <c r="BU48" s="241"/>
      <c r="BV48" s="241"/>
      <c r="BW48" s="241"/>
      <c r="BX48" s="241"/>
      <c r="BY48" s="241"/>
      <c r="BZ48" s="241"/>
      <c r="CD48" s="242"/>
    </row>
    <row r="49" spans="2:86" ht="18" customHeight="1">
      <c r="B49" s="1141" t="s">
        <v>2158</v>
      </c>
      <c r="C49" s="1142"/>
      <c r="D49" s="1142"/>
      <c r="E49" s="1142"/>
      <c r="F49" s="1143"/>
      <c r="G49" s="1126" t="str">
        <f>IFERROR(IF(AND(OR(AH58=1,AH58=2),OR(AH59=1,AH59=2),OR(AH60=1,AH60=2)),"処遇加算Ⅰ",IF(AND(OR(AH58=1,AH58=2),OR(AH59=1,AH59=2),OR(AH60=0,AH60=3)),"処遇加算Ⅱ",IF(OR(OR(AH58=1,AH58=2),OR(AH59=1,AH59=2)),"処遇加算Ⅲ",""))),"")</f>
        <v/>
      </c>
      <c r="H49" s="1127"/>
      <c r="I49" s="1127"/>
      <c r="J49" s="1127"/>
      <c r="K49" s="1152"/>
      <c r="L49" s="1126" t="str">
        <f>IFERROR(IF(G9="","",IF(AND(AH61=1,AH62=1,AH63=1),"特定加算Ⅰ",IF(AND(AH61=1,AH62=2,AH63=1),"特定加算Ⅱ",IF(OR(AH61=2,AH62=2,AH63=2),"特定加算なし","")))),"")</f>
        <v/>
      </c>
      <c r="M49" s="1127"/>
      <c r="N49" s="1127"/>
      <c r="O49" s="1127"/>
      <c r="P49" s="1128"/>
      <c r="Q49" s="1129" t="str">
        <f>IFERROR(IF(OR(L9="ベア加算",AND(L9="ベア加算なし",AH57=1)),"ベア加算",IF(AH57=2,"ベア加算なし","")),"")</f>
        <v/>
      </c>
      <c r="R49" s="1127"/>
      <c r="S49" s="1127"/>
      <c r="T49" s="1127"/>
      <c r="U49" s="1128"/>
      <c r="V49" s="1130" t="s">
        <v>10</v>
      </c>
      <c r="W49" s="1131"/>
      <c r="X49" s="1131"/>
      <c r="Y49" s="1131"/>
      <c r="Z49" s="1131"/>
      <c r="AA49" s="1048"/>
      <c r="AB49" s="1048"/>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1" t="s">
        <v>2159</v>
      </c>
      <c r="C50" s="1142"/>
      <c r="D50" s="1142"/>
      <c r="E50" s="1142"/>
      <c r="F50" s="1143"/>
      <c r="G50" s="1147" t="str">
        <f>IFERROR(VLOOKUP(Y5,【参考】数式用!$A$5:$J$27,MATCH(G49,【参考】数式用!$B$4:$J$4,0)+1,0),"")</f>
        <v/>
      </c>
      <c r="H50" s="1148"/>
      <c r="I50" s="1148"/>
      <c r="J50" s="1148"/>
      <c r="K50" s="1149"/>
      <c r="L50" s="1147" t="str">
        <f>IFERROR(VLOOKUP(Y5,【参考】数式用!$A$5:$J$27,MATCH(L49,【参考】数式用!$B$4:$J$4,0)+1,0),"")</f>
        <v/>
      </c>
      <c r="M50" s="1148"/>
      <c r="N50" s="1148"/>
      <c r="O50" s="1148"/>
      <c r="P50" s="1150"/>
      <c r="Q50" s="1151" t="str">
        <f>IFERROR(VLOOKUP(Y5,【参考】数式用!$A$5:$J$27,MATCH(Q49,【参考】数式用!$B$4:$J$4,0)+1,0),"")</f>
        <v/>
      </c>
      <c r="R50" s="1148"/>
      <c r="S50" s="1148"/>
      <c r="T50" s="1148"/>
      <c r="U50" s="1150"/>
      <c r="V50" s="1106">
        <f>SUM(G50,L50,Q50)</f>
        <v>0</v>
      </c>
      <c r="W50" s="1107"/>
      <c r="X50" s="1107"/>
      <c r="Y50" s="1107"/>
      <c r="Z50" s="1107"/>
      <c r="AA50" s="1048"/>
      <c r="AB50" s="1048"/>
      <c r="AC50" s="1160" t="str">
        <f>IFERROR(VLOOKUP(Y5,【参考】数式用!$A$5:$AB$27,MATCH(AC49,【参考】数式用!$B$4:$AB$4,0)+1,FALSE),"")</f>
        <v/>
      </c>
      <c r="AD50" s="1161"/>
      <c r="AE50" s="1161"/>
      <c r="AF50" s="1161"/>
      <c r="AG50" s="1161"/>
      <c r="AH50" s="1162"/>
      <c r="AS50" s="1003" t="s">
        <v>2190</v>
      </c>
      <c r="AT50" s="1003"/>
      <c r="AU50" s="1003"/>
      <c r="AV50" s="1003"/>
      <c r="AW50" s="1003" t="s">
        <v>2191</v>
      </c>
      <c r="AX50" s="1003"/>
      <c r="AY50" s="1003"/>
      <c r="AZ50" s="1003"/>
      <c r="BA50" s="1003" t="s">
        <v>13</v>
      </c>
      <c r="BB50" s="1003"/>
      <c r="BC50" s="1003"/>
      <c r="BD50" s="1003"/>
      <c r="BE50" s="1003" t="s">
        <v>2192</v>
      </c>
      <c r="BF50" s="1003"/>
      <c r="BG50" s="1003"/>
      <c r="BH50" s="1003"/>
      <c r="BI50" s="1003" t="s">
        <v>2195</v>
      </c>
      <c r="BJ50" s="1003"/>
      <c r="BK50" s="1003"/>
      <c r="BL50" s="1003"/>
      <c r="BM50" s="241"/>
      <c r="BN50" s="1003" t="s">
        <v>2194</v>
      </c>
      <c r="BO50" s="1003"/>
      <c r="BP50" s="1003"/>
      <c r="BQ50" s="1003"/>
      <c r="BR50" s="1003"/>
      <c r="BS50" s="1003"/>
      <c r="BT50" s="241"/>
      <c r="BV50" s="1164" t="s">
        <v>2197</v>
      </c>
      <c r="BW50" s="1165"/>
      <c r="BX50" s="1165"/>
      <c r="BY50" s="1165"/>
      <c r="BZ50" s="1165"/>
      <c r="CA50" s="1166"/>
      <c r="CD50" s="242"/>
    </row>
    <row r="51" spans="2:86" ht="17.25" customHeight="1">
      <c r="B51" s="1144" t="s">
        <v>2288</v>
      </c>
      <c r="C51" s="1145"/>
      <c r="D51" s="1145"/>
      <c r="E51" s="1145"/>
      <c r="F51" s="1146"/>
      <c r="G51" s="1021" t="str">
        <f>IFERROR(ROUNDDOWN(ROUND(AM5*G50,0)*P5,0)*H53,"")</f>
        <v/>
      </c>
      <c r="H51" s="1021"/>
      <c r="I51" s="1021"/>
      <c r="J51" s="1021"/>
      <c r="K51" s="148" t="s">
        <v>2283</v>
      </c>
      <c r="L51" s="1020" t="str">
        <f>IFERROR(ROUNDDOWN(ROUND(AM5*L50,0)*P5,0)*H53,"")</f>
        <v/>
      </c>
      <c r="M51" s="1021"/>
      <c r="N51" s="1021"/>
      <c r="O51" s="1021"/>
      <c r="P51" s="148" t="s">
        <v>2283</v>
      </c>
      <c r="Q51" s="1020" t="str">
        <f>IFERROR(ROUNDDOWN(ROUND(AM5*Q50,0)*P5,0)*H53,"")</f>
        <v/>
      </c>
      <c r="R51" s="1021"/>
      <c r="S51" s="1021"/>
      <c r="T51" s="1021"/>
      <c r="U51" s="149" t="s">
        <v>2283</v>
      </c>
      <c r="V51" s="1124">
        <f>IFERROR(SUM(G51,L51,Q51),"")</f>
        <v>0</v>
      </c>
      <c r="W51" s="1125"/>
      <c r="X51" s="1125"/>
      <c r="Y51" s="1125"/>
      <c r="Z51" s="150" t="s">
        <v>2283</v>
      </c>
      <c r="AB51" s="151"/>
      <c r="AC51" s="1020" t="str">
        <f>IFERROR(ROUNDDOWN(ROUND(AM5*AC50,0)*P5,0)*AD53,"")</f>
        <v/>
      </c>
      <c r="AD51" s="1021"/>
      <c r="AE51" s="1021"/>
      <c r="AF51" s="1021"/>
      <c r="AG51" s="1021"/>
      <c r="AH51" s="149" t="s">
        <v>2283</v>
      </c>
      <c r="AS51" s="1008" t="str">
        <f>IFERROR(ROUNDDOWN(ROUND(AM5*(G50-B10),0)*P5,0)*H53,"")</f>
        <v/>
      </c>
      <c r="AT51" s="1008"/>
      <c r="AU51" s="1008"/>
      <c r="AV51" s="1008"/>
      <c r="AW51" s="1008" t="str">
        <f>IFERROR(ROUNDDOWN(ROUND(AM5*(L50-G10),0)*P5,0)*H53,"")</f>
        <v/>
      </c>
      <c r="AX51" s="1008"/>
      <c r="AY51" s="1008"/>
      <c r="AZ51" s="1008"/>
      <c r="BA51" s="1008" t="str">
        <f>IFERROR(ROUNDDOWN(ROUND(AM5*(Q50-L10),0)*P5,0)*H53,"")</f>
        <v/>
      </c>
      <c r="BB51" s="1008"/>
      <c r="BC51" s="1008"/>
      <c r="BD51" s="1008"/>
      <c r="BE51" s="1008" t="str">
        <f>IFERROR(ROUNDDOWN(ROUND(AM5*(AC50-Q10),0)*P5,0)*AD53,"")</f>
        <v/>
      </c>
      <c r="BF51" s="1008"/>
      <c r="BG51" s="1008"/>
      <c r="BH51" s="1008"/>
      <c r="BI51" s="1008">
        <f>SUM(AS51:BH51)</f>
        <v>0</v>
      </c>
      <c r="BJ51" s="1008"/>
      <c r="BK51" s="1008"/>
      <c r="BL51" s="1008"/>
      <c r="BM51" s="241"/>
      <c r="BN51" s="1008" t="str">
        <f>IFERROR(ROUNDDOWN(ROUNDDOWN(ROUND(AM5*(VLOOKUP(Y5,【参考】数式用!$A$5:$AB$27,14,FALSE)),0)*P5,0)*AD53*0.5,0),"")</f>
        <v/>
      </c>
      <c r="BO51" s="1008"/>
      <c r="BP51" s="1008"/>
      <c r="BQ51" s="1008"/>
      <c r="BR51" s="1008"/>
      <c r="BS51" s="1008"/>
      <c r="BT51" s="241"/>
      <c r="BV51" s="1167">
        <f>IF(AND(Q49="ベア加算なし",BA48="ベア加算"),ROUNDDOWN(ROUND(AM5*VLOOKUP(Y5,【参考】数式用!$A$5:$AB$27,9,FALSE),0)*P5,0)*AD53,0)</f>
        <v>0</v>
      </c>
      <c r="BW51" s="1168"/>
      <c r="BX51" s="1168"/>
      <c r="BY51" s="1168"/>
      <c r="BZ51" s="1168"/>
      <c r="CA51" s="1169"/>
      <c r="CD51" s="242"/>
    </row>
    <row r="52" spans="2:86" ht="13.5" customHeight="1">
      <c r="B52" s="1144"/>
      <c r="C52" s="1145"/>
      <c r="D52" s="1145"/>
      <c r="E52" s="1145"/>
      <c r="F52" s="1146"/>
      <c r="G52" s="1024" t="str">
        <f>IFERROR("("&amp;TEXT(G51/H53,"#,##0円")&amp;"/月)","")</f>
        <v/>
      </c>
      <c r="H52" s="1019"/>
      <c r="I52" s="1019"/>
      <c r="J52" s="1019"/>
      <c r="K52" s="1019"/>
      <c r="L52" s="1019" t="str">
        <f>IFERROR("("&amp;TEXT(L51/H53,"#,##0円")&amp;"/月)","")</f>
        <v/>
      </c>
      <c r="M52" s="1019"/>
      <c r="N52" s="1019"/>
      <c r="O52" s="1019"/>
      <c r="P52" s="1019"/>
      <c r="Q52" s="1019" t="str">
        <f>IFERROR("("&amp;TEXT(Q51/H53,"#,##0円")&amp;"/月)","")</f>
        <v/>
      </c>
      <c r="R52" s="1019"/>
      <c r="S52" s="1019"/>
      <c r="T52" s="1019"/>
      <c r="U52" s="1019"/>
      <c r="V52" s="1019" t="str">
        <f>IFERROR("("&amp;TEXT(V51/H53,"#,##0円")&amp;"/月)","")</f>
        <v>(0円/月)</v>
      </c>
      <c r="W52" s="1019"/>
      <c r="X52" s="1019"/>
      <c r="Y52" s="1019"/>
      <c r="Z52" s="1019"/>
      <c r="AB52" s="151"/>
      <c r="AC52" s="1022" t="str">
        <f>IFERROR("("&amp;TEXT(AC51/AD53,"#,##0円")&amp;"/月)","")</f>
        <v/>
      </c>
      <c r="AD52" s="1023"/>
      <c r="AE52" s="1023"/>
      <c r="AF52" s="1023"/>
      <c r="AG52" s="1023"/>
      <c r="AH52" s="102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6" t="s">
        <v>239</v>
      </c>
      <c r="V56" s="1006"/>
      <c r="W56" s="1006"/>
      <c r="X56" s="1006"/>
      <c r="Y56" s="1006"/>
      <c r="Z56" s="1006"/>
      <c r="AA56" s="245"/>
      <c r="AB56" s="249"/>
      <c r="AC56" s="1006" t="str">
        <f>IF(F15=4,"R6.4～R6.5",IF(F15=5,"R6.5",""))</f>
        <v>R6.4～R6.5</v>
      </c>
      <c r="AD56" s="1006"/>
      <c r="AE56" s="1006"/>
      <c r="AF56" s="1006"/>
      <c r="AG56" s="1006"/>
      <c r="AH56" s="1006"/>
      <c r="AI56" s="250"/>
      <c r="AJ56" s="249"/>
      <c r="AK56" s="1006" t="str">
        <f>IF(OR(F15=4,F15=5),"R6.6","R"&amp;D15&amp;"."&amp;F15)&amp;"～R"&amp;K15&amp;"."&amp;M15</f>
        <v>R6.6～R7.3</v>
      </c>
      <c r="AL56" s="1006"/>
      <c r="AM56" s="1006"/>
      <c r="AN56" s="1006"/>
      <c r="AO56" s="1006"/>
      <c r="AP56" s="1006"/>
      <c r="AQ56" s="245"/>
      <c r="AR56" s="245"/>
      <c r="AS56" s="1009" t="s">
        <v>2404</v>
      </c>
      <c r="AT56" s="1009"/>
      <c r="AU56" s="1009"/>
      <c r="AV56" s="1009"/>
      <c r="AW56" s="1009" t="s">
        <v>2403</v>
      </c>
      <c r="AX56" s="1009"/>
      <c r="AY56" s="1009"/>
      <c r="AZ56" s="1009"/>
    </row>
    <row r="57" spans="2:86" ht="15.95" customHeight="1">
      <c r="U57" s="1003" t="s">
        <v>2198</v>
      </c>
      <c r="V57" s="1003"/>
      <c r="W57" s="1003"/>
      <c r="X57" s="1003"/>
      <c r="Y57" s="1003"/>
      <c r="Z57" s="527" t="str">
        <f>IF(AND(B9&lt;&gt;"処遇加算なし",F15=4),IF(V21="✓",1,IF(V22="✓",2,"")),"")</f>
        <v/>
      </c>
      <c r="AA57" s="245"/>
      <c r="AB57" s="249"/>
      <c r="AC57" s="1003" t="s">
        <v>2198</v>
      </c>
      <c r="AD57" s="1003"/>
      <c r="AE57" s="1003"/>
      <c r="AF57" s="1003"/>
      <c r="AG57" s="1003"/>
      <c r="AH57" s="534">
        <f>IF(AND(F15&lt;&gt;4,F15&lt;&gt;5),0,IF(AT8="○",1,0))</f>
        <v>0</v>
      </c>
      <c r="AI57" s="253"/>
      <c r="AJ57" s="249"/>
      <c r="AK57" s="1003" t="s">
        <v>2198</v>
      </c>
      <c r="AL57" s="1003"/>
      <c r="AM57" s="1003"/>
      <c r="AN57" s="1003"/>
      <c r="AO57" s="1003"/>
      <c r="AP57" s="534">
        <f>IF(AT8="○",1,0)</f>
        <v>0</v>
      </c>
      <c r="AQ57" s="245"/>
      <c r="AR57" s="245"/>
      <c r="AS57" s="1002"/>
      <c r="AT57" s="1002"/>
      <c r="AU57" s="1002"/>
      <c r="AV57" s="1002"/>
      <c r="AW57" s="1010"/>
      <c r="AX57" s="1010"/>
      <c r="AY57" s="1010"/>
      <c r="AZ57" s="1010"/>
      <c r="BP57" s="251"/>
      <c r="BR57" s="251"/>
      <c r="BS57" s="251"/>
      <c r="BT57" s="251"/>
      <c r="BU57" s="251"/>
      <c r="BV57" s="251"/>
      <c r="BW57" s="251"/>
      <c r="BX57" s="251"/>
      <c r="BY57" s="251"/>
      <c r="BZ57" s="251"/>
      <c r="CA57" s="251"/>
      <c r="CB57" s="251"/>
      <c r="CC57" s="251"/>
      <c r="CD57" s="251"/>
      <c r="CE57" s="251"/>
      <c r="CF57" s="251"/>
      <c r="CH57" s="254"/>
    </row>
    <row r="58" spans="2:86" ht="15.95" customHeight="1">
      <c r="U58" s="1012" t="s">
        <v>2199</v>
      </c>
      <c r="V58" s="1012"/>
      <c r="W58" s="1012"/>
      <c r="X58" s="1012"/>
      <c r="Y58" s="1012"/>
      <c r="Z58" s="527" t="str">
        <f>IF(AND(B9&lt;&gt;"処遇加算なし",F15=4),IF(V24="✓",1,IF(V25="✓",2,IF(V26="✓",3,""))),"")</f>
        <v/>
      </c>
      <c r="AA58" s="245"/>
      <c r="AB58" s="249"/>
      <c r="AC58" s="1012" t="s">
        <v>2199</v>
      </c>
      <c r="AD58" s="1012"/>
      <c r="AE58" s="1012"/>
      <c r="AF58" s="1012"/>
      <c r="AG58" s="1012"/>
      <c r="AH58" s="534">
        <f>IF(AND(F15&lt;&gt;4,F15&lt;&gt;5),0,IF(AU8="○",1,3))</f>
        <v>3</v>
      </c>
      <c r="AI58" s="253"/>
      <c r="AJ58" s="249"/>
      <c r="AK58" s="1012" t="s">
        <v>2199</v>
      </c>
      <c r="AL58" s="1012"/>
      <c r="AM58" s="1012"/>
      <c r="AN58" s="1012"/>
      <c r="AO58" s="1012"/>
      <c r="AP58" s="534">
        <f>IF(AU8="○",1,3)</f>
        <v>3</v>
      </c>
      <c r="AQ58" s="245"/>
      <c r="AR58" s="245"/>
      <c r="AS58" s="1003" t="str">
        <f>IF(OR(AND(Z58=1,AH58=3),AND(Z58=1,AP58=3),AND(Z58=2,AH58=3,AH59=3),AND(Z58=2,AP58=3,AP59=3)),"○","")</f>
        <v/>
      </c>
      <c r="AT58" s="1003"/>
      <c r="AU58" s="1003"/>
      <c r="AV58" s="1003"/>
      <c r="AW58" s="1003" t="str">
        <f>IF(OR(AND(Z58=1,AH58=2),AND(Z58=1,AP58=2),AND(Z58=2,AH58=2,AH59=2),AND(Z58=2,AP58=2,AP59=2)),"○","")</f>
        <v/>
      </c>
      <c r="AX58" s="1003"/>
      <c r="AY58" s="1003"/>
      <c r="AZ58" s="1003"/>
      <c r="BP58" s="251"/>
      <c r="BR58" s="251"/>
      <c r="BS58" s="251"/>
      <c r="BT58" s="251"/>
      <c r="BU58" s="251"/>
      <c r="BV58" s="251"/>
      <c r="BW58" s="251"/>
      <c r="BX58" s="251"/>
      <c r="BY58" s="251"/>
      <c r="BZ58" s="251"/>
      <c r="CA58" s="251"/>
      <c r="CB58" s="251"/>
      <c r="CC58" s="251"/>
      <c r="CD58" s="251"/>
      <c r="CE58" s="251"/>
      <c r="CF58" s="251"/>
      <c r="CH58" s="254"/>
    </row>
    <row r="59" spans="2:86" ht="15.95" customHeight="1">
      <c r="U59" s="1012" t="s">
        <v>2200</v>
      </c>
      <c r="V59" s="1012"/>
      <c r="W59" s="1012"/>
      <c r="X59" s="1012"/>
      <c r="Y59" s="1012"/>
      <c r="Z59" s="527" t="str">
        <f>IF(AND(B9&lt;&gt;"処遇加算なし",F15=4),IF(V28="✓",1,IF(V29="✓",2,IF(V30="✓",3,""))),"")</f>
        <v/>
      </c>
      <c r="AA59" s="245"/>
      <c r="AB59" s="249"/>
      <c r="AC59" s="1012" t="s">
        <v>2200</v>
      </c>
      <c r="AD59" s="1012"/>
      <c r="AE59" s="1012"/>
      <c r="AF59" s="1012"/>
      <c r="AG59" s="1012"/>
      <c r="AH59" s="534">
        <f>IF(AND(F15&lt;&gt;4,F15&lt;&gt;5),0,IF(AV8="○",1,3))</f>
        <v>3</v>
      </c>
      <c r="AI59" s="253"/>
      <c r="AJ59" s="249"/>
      <c r="AK59" s="1012" t="s">
        <v>2200</v>
      </c>
      <c r="AL59" s="1012"/>
      <c r="AM59" s="1012"/>
      <c r="AN59" s="1012"/>
      <c r="AO59" s="1012"/>
      <c r="AP59" s="534">
        <f>IF(AV8="○",1,3)</f>
        <v>3</v>
      </c>
      <c r="AQ59" s="245"/>
      <c r="AR59" s="245"/>
      <c r="AS59" s="1003" t="str">
        <f>IF(OR(AND(Z59=1,AH59=3),AND(Z59=1,AP59=3),AND(Z59=2,AH58=3,AH59=3),AND(Z59=2,AP58=3,AP59=3)),"○","")</f>
        <v/>
      </c>
      <c r="AT59" s="1003"/>
      <c r="AU59" s="1003"/>
      <c r="AV59" s="1003"/>
      <c r="AW59" s="1003" t="str">
        <f>IF(OR(AND(Z59=1,AH58=2),AND(Z59=1,AP58=2),AND(Z59=2,AH58=2,AH59=2),AND(Z59=2,AP58=2,AP59=2)),"○","")</f>
        <v/>
      </c>
      <c r="AX59" s="1003"/>
      <c r="AY59" s="1003"/>
      <c r="AZ59" s="1003"/>
      <c r="BP59" s="251"/>
      <c r="BR59" s="251"/>
      <c r="BS59" s="251"/>
      <c r="BT59" s="251"/>
      <c r="BU59" s="251"/>
      <c r="BV59" s="251"/>
      <c r="BW59" s="251"/>
      <c r="BX59" s="251"/>
      <c r="BY59" s="251"/>
      <c r="BZ59" s="251"/>
      <c r="CA59" s="251"/>
      <c r="CB59" s="251"/>
      <c r="CC59" s="251"/>
      <c r="CD59" s="251"/>
      <c r="CE59" s="251"/>
      <c r="CF59" s="251"/>
      <c r="CH59" s="254"/>
    </row>
    <row r="60" spans="2:86" ht="15.95" customHeight="1">
      <c r="U60" s="1012" t="s">
        <v>2201</v>
      </c>
      <c r="V60" s="1012"/>
      <c r="W60" s="1012"/>
      <c r="X60" s="1012"/>
      <c r="Y60" s="1012"/>
      <c r="Z60" s="527" t="str">
        <f>IF(AND(B9&lt;&gt;"処遇加算なし",F15=4),IF(V32="✓",1,IF(V33="✓",2,"")),"")</f>
        <v/>
      </c>
      <c r="AA60" s="245"/>
      <c r="AB60" s="249"/>
      <c r="AC60" s="1012" t="s">
        <v>2201</v>
      </c>
      <c r="AD60" s="1012"/>
      <c r="AE60" s="1012"/>
      <c r="AF60" s="1012"/>
      <c r="AG60" s="1012"/>
      <c r="AH60" s="534">
        <f>IF(AND(F15&lt;&gt;4,F15&lt;&gt;5),0,IF(AW8="○",1,3))</f>
        <v>3</v>
      </c>
      <c r="AI60" s="253"/>
      <c r="AJ60" s="249"/>
      <c r="AK60" s="1012" t="s">
        <v>2201</v>
      </c>
      <c r="AL60" s="1012"/>
      <c r="AM60" s="1012"/>
      <c r="AN60" s="1012"/>
      <c r="AO60" s="1012"/>
      <c r="AP60" s="534">
        <f>IF(AW8="○",1,3)</f>
        <v>3</v>
      </c>
      <c r="AQ60" s="245"/>
      <c r="AR60" s="245"/>
      <c r="AS60" s="1004" t="str">
        <f>IF(OR(AND(Z60=1,AH60=3),AND(Z60=1,AP60=3)),"○","")</f>
        <v/>
      </c>
      <c r="AT60" s="1004"/>
      <c r="AU60" s="1004"/>
      <c r="AV60" s="1004"/>
      <c r="AW60" s="1004" t="str">
        <f>IF(OR(AND(Z60=1,AH60=2),AND(Z60=1,AP60=2)),"○","")</f>
        <v/>
      </c>
      <c r="AX60" s="1004"/>
      <c r="AY60" s="1004"/>
      <c r="AZ60" s="1004"/>
      <c r="BP60" s="251"/>
      <c r="BR60" s="251"/>
      <c r="BS60" s="251"/>
      <c r="BT60" s="251"/>
      <c r="BU60" s="251"/>
      <c r="BV60" s="251"/>
      <c r="BW60" s="251"/>
      <c r="BX60" s="251"/>
      <c r="BY60" s="251"/>
      <c r="BZ60" s="251"/>
      <c r="CA60" s="251"/>
      <c r="CB60" s="251"/>
      <c r="CC60" s="251"/>
      <c r="CD60" s="251"/>
      <c r="CE60" s="251"/>
      <c r="CF60" s="251"/>
      <c r="CH60" s="254"/>
    </row>
    <row r="61" spans="2:86" ht="15.95" customHeight="1">
      <c r="U61" s="1012" t="s">
        <v>2202</v>
      </c>
      <c r="V61" s="1012"/>
      <c r="W61" s="1012"/>
      <c r="X61" s="1012"/>
      <c r="Y61" s="1012"/>
      <c r="Z61" s="527" t="str">
        <f>IF(AND(B9&lt;&gt;"処遇加算なし",F15=4),IF(V36="✓",1,IF(V37="✓",2,"")),"")</f>
        <v/>
      </c>
      <c r="AA61" s="245"/>
      <c r="AB61" s="249"/>
      <c r="AC61" s="1012" t="s">
        <v>2202</v>
      </c>
      <c r="AD61" s="1012"/>
      <c r="AE61" s="1012"/>
      <c r="AF61" s="1012"/>
      <c r="AG61" s="1012"/>
      <c r="AH61" s="534">
        <f>IF(AND(F15&lt;&gt;4,F15&lt;&gt;5),0,IF(AX8="○",1,2))</f>
        <v>2</v>
      </c>
      <c r="AI61" s="253"/>
      <c r="AJ61" s="249"/>
      <c r="AK61" s="1012" t="s">
        <v>2202</v>
      </c>
      <c r="AL61" s="1012"/>
      <c r="AM61" s="1012"/>
      <c r="AN61" s="1012"/>
      <c r="AO61" s="1012"/>
      <c r="AP61" s="534">
        <f>IF(AX8="○",1,2)</f>
        <v>2</v>
      </c>
      <c r="AQ61" s="245"/>
      <c r="AR61" s="245"/>
      <c r="AS61" s="1003" t="str">
        <f>IF(OR(AND(Z61=1,AH61=2),AND(Z61=1,AP61=2)),"○","")</f>
        <v/>
      </c>
      <c r="AT61" s="1003"/>
      <c r="AU61" s="1003"/>
      <c r="AV61" s="1003"/>
      <c r="AW61" s="1011" t="str">
        <f>IF(OR((AD61-AL61)&lt;0,(AD61-AT61)&lt;0),"!","")</f>
        <v/>
      </c>
      <c r="AX61" s="1011"/>
      <c r="AY61" s="1011"/>
      <c r="AZ61" s="1011"/>
      <c r="BP61" s="251"/>
      <c r="BR61" s="251"/>
      <c r="BS61" s="251"/>
      <c r="BT61" s="251"/>
      <c r="BU61" s="251"/>
      <c r="BV61" s="251"/>
      <c r="BW61" s="251"/>
      <c r="BX61" s="251"/>
      <c r="BY61" s="251"/>
      <c r="BZ61" s="251"/>
      <c r="CA61" s="251"/>
      <c r="CB61" s="251"/>
      <c r="CC61" s="251"/>
      <c r="CD61" s="251"/>
      <c r="CE61" s="251"/>
      <c r="CF61" s="251"/>
      <c r="CH61" s="254"/>
    </row>
    <row r="62" spans="2:86" ht="15.95" customHeight="1">
      <c r="U62" s="1012" t="s">
        <v>2203</v>
      </c>
      <c r="V62" s="1012"/>
      <c r="W62" s="1012"/>
      <c r="X62" s="1012"/>
      <c r="Y62" s="1012"/>
      <c r="Z62" s="527" t="str">
        <f>IF(AND(B9&lt;&gt;"処遇加算なし",F15=4),IF(V40="✓",1,IF(V41="✓",2,"")),"")</f>
        <v/>
      </c>
      <c r="AA62" s="245"/>
      <c r="AB62" s="249"/>
      <c r="AC62" s="1012" t="s">
        <v>2203</v>
      </c>
      <c r="AD62" s="1012"/>
      <c r="AE62" s="1012"/>
      <c r="AF62" s="1012"/>
      <c r="AG62" s="1012"/>
      <c r="AH62" s="534">
        <f>IF(AND(F15&lt;&gt;4,F15&lt;&gt;5),0,IF(AY8="○",1,2))</f>
        <v>2</v>
      </c>
      <c r="AI62" s="253"/>
      <c r="AJ62" s="249"/>
      <c r="AK62" s="1012" t="s">
        <v>2203</v>
      </c>
      <c r="AL62" s="1012"/>
      <c r="AM62" s="1012"/>
      <c r="AN62" s="1012"/>
      <c r="AO62" s="1012"/>
      <c r="AP62" s="534">
        <f>IF(AY8="○",1,2)</f>
        <v>2</v>
      </c>
      <c r="AQ62" s="245"/>
      <c r="AR62" s="245"/>
      <c r="AS62" s="1003" t="str">
        <f>IF(OR(AND(Z62=1,AH62=2),AND(Z62=1,AP62=2)),"○","")</f>
        <v/>
      </c>
      <c r="AT62" s="1003"/>
      <c r="AU62" s="1003"/>
      <c r="AV62" s="1003"/>
      <c r="AW62" s="1011" t="str">
        <f>IF(OR((AD62-AL62)&lt;0,(AD62-AT62)&lt;0),"!","")</f>
        <v/>
      </c>
      <c r="AX62" s="1011"/>
      <c r="AY62" s="1011"/>
      <c r="AZ62" s="1011"/>
      <c r="BP62" s="251"/>
      <c r="BR62" s="251"/>
      <c r="BS62" s="251"/>
      <c r="BT62" s="251"/>
      <c r="BU62" s="251"/>
      <c r="BV62" s="251"/>
      <c r="BW62" s="251"/>
      <c r="BX62" s="251"/>
      <c r="BY62" s="251"/>
      <c r="BZ62" s="251"/>
      <c r="CA62" s="251"/>
      <c r="CB62" s="251"/>
      <c r="CC62" s="251"/>
      <c r="CD62" s="251"/>
      <c r="CE62" s="251"/>
      <c r="CF62" s="251"/>
      <c r="CH62" s="254"/>
    </row>
    <row r="63" spans="2:86" ht="15.95" customHeight="1">
      <c r="U63" s="1003" t="s">
        <v>2204</v>
      </c>
      <c r="V63" s="1003"/>
      <c r="W63" s="1003"/>
      <c r="X63" s="1003"/>
      <c r="Y63" s="1003"/>
      <c r="Z63" s="527" t="str">
        <f>IF(AND(B9&lt;&gt;"処遇加算なし",F15=4),IF(V44="✓",1,IF(V45="✓",2,"")),"")</f>
        <v/>
      </c>
      <c r="AA63" s="245"/>
      <c r="AB63" s="249"/>
      <c r="AC63" s="1003" t="s">
        <v>2204</v>
      </c>
      <c r="AD63" s="1003"/>
      <c r="AE63" s="1003"/>
      <c r="AF63" s="1003"/>
      <c r="AG63" s="1003"/>
      <c r="AH63" s="534">
        <f>IF(AND(F15&lt;&gt;4,F15&lt;&gt;5),0,IF(AZ8="○",1,2))</f>
        <v>2</v>
      </c>
      <c r="AI63" s="253"/>
      <c r="AJ63" s="249"/>
      <c r="AK63" s="1003" t="s">
        <v>2204</v>
      </c>
      <c r="AL63" s="1003"/>
      <c r="AM63" s="1003"/>
      <c r="AN63" s="1003"/>
      <c r="AO63" s="1003"/>
      <c r="AP63" s="534">
        <f>IF(AZ8="○",1,2)</f>
        <v>2</v>
      </c>
      <c r="AQ63" s="245"/>
      <c r="AR63" s="245"/>
      <c r="AS63" s="1003" t="str">
        <f>IF(OR(AND(Z63=1,AH63=2),AND(Z63=1,AP63=2)),"○","")</f>
        <v/>
      </c>
      <c r="AT63" s="1003"/>
      <c r="AU63" s="1003"/>
      <c r="AV63" s="1003"/>
      <c r="AW63" s="1011" t="str">
        <f>IF(OR((AD63-AL63)&lt;0,(AD63-AT63)&lt;0),"!","")</f>
        <v/>
      </c>
      <c r="AX63" s="1011"/>
      <c r="AY63" s="1011"/>
      <c r="AZ63" s="1011"/>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election activeCell="AI1" sqref="AI1:AP1"/>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6" t="s">
        <v>2408</v>
      </c>
      <c r="O1" s="1056"/>
      <c r="P1" s="1056"/>
      <c r="Q1" s="1056"/>
      <c r="R1" s="1056"/>
      <c r="S1" s="1056"/>
      <c r="T1" s="1056"/>
      <c r="U1" s="1056"/>
      <c r="V1" s="1056"/>
      <c r="W1" s="1056"/>
      <c r="X1" s="1056"/>
      <c r="Y1" s="1056"/>
      <c r="Z1" s="1056"/>
      <c r="AA1" s="1056"/>
      <c r="AB1" s="1056"/>
      <c r="AC1" s="1056"/>
      <c r="AD1" s="1056"/>
      <c r="AE1" s="1056"/>
      <c r="AF1" s="1170" t="s">
        <v>25</v>
      </c>
      <c r="AG1" s="1170"/>
      <c r="AH1" s="1170"/>
      <c r="AI1" s="1171" t="str">
        <f>IF(G5="","",G5)</f>
        <v/>
      </c>
      <c r="AJ1" s="1171"/>
      <c r="AK1" s="1171"/>
      <c r="AL1" s="1171"/>
      <c r="AM1" s="1171"/>
      <c r="AN1" s="1171"/>
      <c r="AO1" s="1171"/>
      <c r="AP1" s="1171"/>
      <c r="AS1" s="999" t="str">
        <f>B9&amp;G9&amp;L9</f>
        <v/>
      </c>
      <c r="AT1" s="1000"/>
      <c r="AU1" s="1000"/>
      <c r="AV1" s="1000"/>
      <c r="AW1" s="1000"/>
      <c r="AX1" s="1000"/>
      <c r="AY1" s="1000"/>
      <c r="AZ1" s="1000"/>
      <c r="BA1" s="1000"/>
      <c r="BB1" s="1000"/>
      <c r="BC1" s="1000"/>
      <c r="BD1" s="1000"/>
      <c r="BE1" s="1001"/>
      <c r="BF1" s="998" t="str">
        <f>IFERROR(VLOOKUP(Y5,【参考】数式用!$AJ$2:$AK$24,2,FALSE),"")</f>
        <v/>
      </c>
      <c r="BG1" s="998"/>
      <c r="BH1" s="998"/>
      <c r="BI1" s="998"/>
      <c r="BJ1" s="998"/>
      <c r="BK1" s="998"/>
      <c r="BL1" s="998"/>
      <c r="BM1" s="998"/>
      <c r="BN1" s="998"/>
      <c r="BO1" s="998"/>
      <c r="BP1" s="998"/>
      <c r="CE1" s="174" t="s">
        <v>2374</v>
      </c>
    </row>
    <row r="2" spans="1:88" s="175" customFormat="1" ht="19.5" customHeight="1" thickBot="1">
      <c r="C2" s="173"/>
      <c r="D2" s="173"/>
      <c r="E2" s="173"/>
      <c r="F2" s="173"/>
      <c r="G2" s="173"/>
      <c r="H2" s="173"/>
      <c r="I2" s="173"/>
      <c r="J2" s="173"/>
      <c r="K2" s="173"/>
      <c r="L2" s="173"/>
      <c r="M2" s="173"/>
      <c r="N2" s="1056"/>
      <c r="O2" s="1056"/>
      <c r="P2" s="1056"/>
      <c r="Q2" s="1056"/>
      <c r="R2" s="1056"/>
      <c r="S2" s="1056"/>
      <c r="T2" s="1056"/>
      <c r="U2" s="1056"/>
      <c r="V2" s="1056"/>
      <c r="W2" s="1056"/>
      <c r="X2" s="1056"/>
      <c r="Y2" s="1056"/>
      <c r="Z2" s="1056"/>
      <c r="AA2" s="1056"/>
      <c r="AB2" s="1056"/>
      <c r="AC2" s="1056"/>
      <c r="AD2" s="1056"/>
      <c r="AE2" s="1056"/>
      <c r="AF2" s="173"/>
      <c r="AG2" s="173"/>
      <c r="AH2" s="173"/>
      <c r="AI2" s="173"/>
      <c r="AJ2" s="173"/>
      <c r="AK2" s="173"/>
      <c r="AL2" s="173"/>
      <c r="AM2" s="173"/>
      <c r="AN2" s="173"/>
      <c r="AO2" s="173"/>
      <c r="AP2" s="173"/>
      <c r="AQ2" s="531"/>
      <c r="AR2" s="531"/>
      <c r="CE2" s="986" t="s">
        <v>2377</v>
      </c>
      <c r="CF2" s="986"/>
      <c r="CG2" s="986"/>
      <c r="CH2" s="986"/>
      <c r="CI2" s="1172" t="str">
        <f>IF(AI1&lt;&gt;"",1,"")</f>
        <v/>
      </c>
      <c r="CJ2" s="117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6" t="s">
        <v>2371</v>
      </c>
      <c r="CF3" s="986"/>
      <c r="CG3" s="986"/>
      <c r="CH3" s="986"/>
      <c r="CI3" s="1174" t="str">
        <f>IF(AND(L9="ベア加算",Q49="ベア加算"),1,"")</f>
        <v/>
      </c>
      <c r="CJ3" s="1175"/>
    </row>
    <row r="4" spans="1:88" ht="25.5" customHeight="1">
      <c r="B4" s="1068" t="s">
        <v>2287</v>
      </c>
      <c r="C4" s="1068"/>
      <c r="D4" s="1068"/>
      <c r="E4" s="1068"/>
      <c r="F4" s="1068"/>
      <c r="G4" s="1068" t="s">
        <v>0</v>
      </c>
      <c r="H4" s="1068"/>
      <c r="I4" s="1068"/>
      <c r="J4" s="1067" t="s">
        <v>1</v>
      </c>
      <c r="K4" s="1067"/>
      <c r="L4" s="1067"/>
      <c r="M4" s="1067"/>
      <c r="N4" s="1067"/>
      <c r="O4" s="1067"/>
      <c r="P4" s="1069" t="s">
        <v>2157</v>
      </c>
      <c r="Q4" s="1070"/>
      <c r="R4" s="1070"/>
      <c r="S4" s="1071" t="s">
        <v>2</v>
      </c>
      <c r="T4" s="1072"/>
      <c r="U4" s="1072"/>
      <c r="V4" s="1072"/>
      <c r="W4" s="1072"/>
      <c r="X4" s="1072"/>
      <c r="Y4" s="1067" t="s">
        <v>3</v>
      </c>
      <c r="Z4" s="1067"/>
      <c r="AA4" s="1067"/>
      <c r="AB4" s="1067"/>
      <c r="AC4" s="1067"/>
      <c r="AD4" s="1067"/>
      <c r="AE4" s="1067" t="s">
        <v>2154</v>
      </c>
      <c r="AF4" s="1067"/>
      <c r="AG4" s="1067"/>
      <c r="AH4" s="1067"/>
      <c r="AI4" s="1067" t="s">
        <v>2155</v>
      </c>
      <c r="AJ4" s="1067"/>
      <c r="AK4" s="1067"/>
      <c r="AL4" s="1067"/>
      <c r="AM4" s="1067" t="s">
        <v>2153</v>
      </c>
      <c r="AN4" s="1067"/>
      <c r="AO4" s="1067"/>
      <c r="AP4" s="1067"/>
      <c r="AS4" s="183"/>
      <c r="AT4" s="1007" t="s">
        <v>2248</v>
      </c>
      <c r="AU4" s="1007" t="s">
        <v>2199</v>
      </c>
      <c r="AV4" s="1007" t="s">
        <v>2200</v>
      </c>
      <c r="AW4" s="1007" t="s">
        <v>2201</v>
      </c>
      <c r="AX4" s="1007" t="s">
        <v>2202</v>
      </c>
      <c r="AY4" s="1007" t="s">
        <v>2203</v>
      </c>
      <c r="AZ4" s="1007" t="s">
        <v>2247</v>
      </c>
      <c r="BA4" s="184"/>
      <c r="CE4" s="986" t="s">
        <v>2376</v>
      </c>
      <c r="CF4" s="986"/>
      <c r="CG4" s="986"/>
      <c r="CH4" s="986"/>
      <c r="CI4" s="977" t="str">
        <f>IF(OR(OR(G49="処遇加算Ⅰ",G49="処遇加算Ⅱ"),OR(AS48="処遇加算Ⅰ",AS48="処遇加算Ⅱ")),1,"")</f>
        <v/>
      </c>
      <c r="CJ4" s="978"/>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216"/>
      <c r="T5" s="1217"/>
      <c r="U5" s="1217"/>
      <c r="V5" s="1217"/>
      <c r="W5" s="1217"/>
      <c r="X5" s="1218"/>
      <c r="Y5" s="1219"/>
      <c r="Z5" s="1219"/>
      <c r="AA5" s="1219"/>
      <c r="AB5" s="1219"/>
      <c r="AC5" s="1219"/>
      <c r="AD5" s="1219"/>
      <c r="AE5" s="1035"/>
      <c r="AF5" s="1036"/>
      <c r="AG5" s="1036"/>
      <c r="AH5" s="1037"/>
      <c r="AI5" s="1035"/>
      <c r="AJ5" s="1036"/>
      <c r="AK5" s="1036"/>
      <c r="AL5" s="1037"/>
      <c r="AM5" s="1038">
        <f>AE5-AI5</f>
        <v>0</v>
      </c>
      <c r="AN5" s="1039"/>
      <c r="AO5" s="1039"/>
      <c r="AP5" s="1040"/>
      <c r="AS5" s="183"/>
      <c r="AT5" s="1007"/>
      <c r="AU5" s="1007"/>
      <c r="AV5" s="1007"/>
      <c r="AW5" s="1007"/>
      <c r="AX5" s="1007"/>
      <c r="AY5" s="1007"/>
      <c r="AZ5" s="1007"/>
      <c r="BA5" s="184"/>
      <c r="CE5" s="986" t="s">
        <v>2370</v>
      </c>
      <c r="CF5" s="986"/>
      <c r="CG5" s="986"/>
      <c r="CH5" s="986"/>
      <c r="CI5" s="977" t="str">
        <f>IF(OR(G49="処遇加算Ⅰ",AS48="処遇加算Ⅰ"),1,"")</f>
        <v/>
      </c>
      <c r="CJ5" s="978"/>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7"/>
      <c r="AU6" s="1007"/>
      <c r="AV6" s="1007"/>
      <c r="AW6" s="1007"/>
      <c r="AX6" s="1007"/>
      <c r="AY6" s="1007"/>
      <c r="AZ6" s="1007"/>
      <c r="BA6" s="184"/>
      <c r="CE6" s="986" t="s">
        <v>2373</v>
      </c>
      <c r="CF6" s="986"/>
      <c r="CG6" s="986"/>
      <c r="CH6" s="986"/>
      <c r="CI6" s="97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8"/>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7"/>
      <c r="AU7" s="1007"/>
      <c r="AV7" s="1007"/>
      <c r="AW7" s="1007"/>
      <c r="AX7" s="1007"/>
      <c r="AY7" s="1007"/>
      <c r="AZ7" s="1007"/>
      <c r="BA7" s="184"/>
      <c r="CE7" s="1163" t="s">
        <v>2372</v>
      </c>
      <c r="CF7" s="1163"/>
      <c r="CG7" s="1163"/>
      <c r="CH7" s="1163"/>
      <c r="CI7" s="977" t="str">
        <f>IF(AND(AH62=1,AD41=""),1,"")</f>
        <v/>
      </c>
      <c r="CJ7" s="978"/>
    </row>
    <row r="8" spans="1:88" ht="17.25" customHeight="1" thickBot="1">
      <c r="B8" s="1088" t="s">
        <v>2322</v>
      </c>
      <c r="C8" s="1089"/>
      <c r="D8" s="1089"/>
      <c r="E8" s="1089"/>
      <c r="F8" s="1089"/>
      <c r="G8" s="1089"/>
      <c r="H8" s="1089"/>
      <c r="I8" s="1089"/>
      <c r="J8" s="1089"/>
      <c r="K8" s="1089"/>
      <c r="L8" s="1089"/>
      <c r="M8" s="1089"/>
      <c r="N8" s="1089"/>
      <c r="O8" s="1089"/>
      <c r="P8" s="1089"/>
      <c r="Q8" s="1089"/>
      <c r="R8" s="1089"/>
      <c r="S8" s="1090"/>
      <c r="T8" s="996" t="s">
        <v>12</v>
      </c>
      <c r="U8" s="997"/>
      <c r="V8" s="1050" t="str">
        <f>IFERROR(IF(VLOOKUP(AS1,【参考】数式用2!E6:L23,3,FALSE)="","",VLOOKUP(AS1,【参考】数式用2!E6:L23,3,FALSE)),"")</f>
        <v/>
      </c>
      <c r="W8" s="1051"/>
      <c r="X8" s="1051"/>
      <c r="Y8" s="1051"/>
      <c r="Z8" s="1052"/>
      <c r="AA8" s="1031" t="str">
        <f>IFERROR(VLOOKUP(AS1,【参考】数式用2!E6:L23,4,FALSE),"")</f>
        <v/>
      </c>
      <c r="AB8" s="1031"/>
      <c r="AC8" s="1031"/>
      <c r="AD8" s="1031"/>
      <c r="AE8" s="1031"/>
      <c r="AF8" s="1031"/>
      <c r="AG8" s="1031"/>
      <c r="AH8" s="1031"/>
      <c r="AI8" s="1031"/>
      <c r="AJ8" s="1031"/>
      <c r="AK8" s="1031"/>
      <c r="AL8" s="1031"/>
      <c r="AM8" s="1031"/>
      <c r="AN8" s="1031"/>
      <c r="AO8" s="1031"/>
      <c r="AP8" s="1032"/>
      <c r="AS8" s="183"/>
      <c r="AT8" s="1157" t="str">
        <f>IF(L9="ベア加算","",IF(OR(V8="新加算Ⅰ",V8="新加算Ⅱ",V8="新加算Ⅲ",V8="新加算Ⅳ"),"○",""))</f>
        <v/>
      </c>
      <c r="AU8" s="115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5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57" t="str">
        <f>IF(OR(V8="新加算Ⅰ",V8="新加算Ⅱ",V8="新加算Ⅲ",V8="新加算Ⅴ(１)",V8="新加算Ⅴ(３)",V8="新加算Ⅴ(８)"),"○","")</f>
        <v/>
      </c>
      <c r="AX8" s="1157" t="str">
        <f>IF(OR(V8="新加算Ⅰ",V8="新加算Ⅱ",V8="新加算Ⅴ(１)",V8="新加算Ⅴ(２)",V8="新加算Ⅴ(３)",V8="新加算Ⅴ(４)",V8="新加算Ⅴ(５)",V8="新加算Ⅴ(６)",V8="新加算Ⅴ(７)",V8="新加算Ⅴ(９)",V8="新加算Ⅴ(10)",V8="新加算Ⅴ(12)"),"○","")</f>
        <v/>
      </c>
      <c r="AY8" s="1157" t="str">
        <f>IF(OR(V8="新加算Ⅰ",V8="新加算Ⅴ(１)",V8="新加算Ⅴ(２)",V8="新加算Ⅴ(５)",V8="新加算Ⅴ(７)",V8="新加算Ⅴ(10)"),"○","")</f>
        <v/>
      </c>
      <c r="AZ8" s="1157" t="str">
        <f>IF(OR(V8="新加算Ⅰ",V8="新加算Ⅱ",V8="新加算Ⅴ(１)",V8="新加算Ⅴ(２)",V8="新加算Ⅴ(３)",V8="新加算Ⅴ(４)",V8="新加算Ⅴ(５)",V8="新加算Ⅴ(６)",V8="新加算Ⅴ(７)",V8="新加算Ⅴ(９)",V8="新加算Ⅴ(10)",V8="新加算Ⅴ(12)"),"○","")</f>
        <v/>
      </c>
      <c r="BA8" s="184"/>
      <c r="CE8" s="1163" t="s">
        <v>2372</v>
      </c>
      <c r="CF8" s="1163"/>
      <c r="CG8" s="1163"/>
      <c r="CH8" s="1163"/>
      <c r="CI8" s="977" t="str">
        <f>IF(AND(AP62=1,AL41=""),1,"")</f>
        <v/>
      </c>
      <c r="CJ8" s="978"/>
    </row>
    <row r="9" spans="1:88" ht="26.25" customHeight="1">
      <c r="B9" s="1091"/>
      <c r="C9" s="1092"/>
      <c r="D9" s="1092"/>
      <c r="E9" s="1092"/>
      <c r="F9" s="1093"/>
      <c r="G9" s="1094"/>
      <c r="H9" s="1095"/>
      <c r="I9" s="1095"/>
      <c r="J9" s="1095"/>
      <c r="K9" s="1096"/>
      <c r="L9" s="1097"/>
      <c r="M9" s="1098"/>
      <c r="N9" s="1098"/>
      <c r="O9" s="1098"/>
      <c r="P9" s="1099"/>
      <c r="Q9" s="1086" t="s">
        <v>2195</v>
      </c>
      <c r="R9" s="1087"/>
      <c r="S9" s="1087"/>
      <c r="T9" s="996"/>
      <c r="U9" s="997"/>
      <c r="V9" s="1053" t="str">
        <f>IFERROR(VLOOKUP(Y5,【参考】数式用!$A$5:$AB$27,MATCH(V8,【参考】数式用!$B$4:$AB$4,0)+1,FALSE),"")</f>
        <v/>
      </c>
      <c r="W9" s="1054"/>
      <c r="X9" s="1054"/>
      <c r="Y9" s="1054"/>
      <c r="Z9" s="1055"/>
      <c r="AA9" s="1033"/>
      <c r="AB9" s="1033"/>
      <c r="AC9" s="1033"/>
      <c r="AD9" s="1033"/>
      <c r="AE9" s="1033"/>
      <c r="AF9" s="1033"/>
      <c r="AG9" s="1033"/>
      <c r="AH9" s="1033"/>
      <c r="AI9" s="1033"/>
      <c r="AJ9" s="1033"/>
      <c r="AK9" s="1033"/>
      <c r="AL9" s="1033"/>
      <c r="AM9" s="1033"/>
      <c r="AN9" s="1033"/>
      <c r="AO9" s="1033"/>
      <c r="AP9" s="1034"/>
      <c r="AS9" s="183"/>
      <c r="AT9" s="1158"/>
      <c r="AU9" s="1158"/>
      <c r="AV9" s="1158"/>
      <c r="AW9" s="1158"/>
      <c r="AX9" s="1158"/>
      <c r="AY9" s="1158"/>
      <c r="AZ9" s="1158"/>
      <c r="BA9" s="184"/>
      <c r="CE9" s="986" t="s">
        <v>2372</v>
      </c>
      <c r="CF9" s="986"/>
      <c r="CG9" s="986"/>
      <c r="CH9" s="986"/>
      <c r="CI9" s="977" t="str">
        <f>IF(OR(AH62=1,AP62=1),1,"")</f>
        <v/>
      </c>
      <c r="CJ9" s="978"/>
    </row>
    <row r="10" spans="1:88" ht="11.25" customHeight="1">
      <c r="B10" s="1100" t="str">
        <f>IFERROR(VLOOKUP(Y5,【参考】数式用!$A$5:$J$27,MATCH(B9,【参考】数式用!$B$4:$J$4,0)+1,0),"")</f>
        <v/>
      </c>
      <c r="C10" s="1101"/>
      <c r="D10" s="1101"/>
      <c r="E10" s="1101"/>
      <c r="F10" s="1102"/>
      <c r="G10" s="1100" t="str">
        <f>IFERROR(VLOOKUP(Y5,【参考】数式用!$A$5:$J$27,MATCH(G9,【参考】数式用!$B$4:$J$4,0)+1,0),"")</f>
        <v/>
      </c>
      <c r="H10" s="1101"/>
      <c r="I10" s="1101"/>
      <c r="J10" s="1101"/>
      <c r="K10" s="1102"/>
      <c r="L10" s="1100" t="str">
        <f>IFERROR(VLOOKUP(Y5,【参考】数式用!$A$5:$J$27,MATCH(L9,【参考】数式用!$B$4:$J$4,0)+1,0),"")</f>
        <v/>
      </c>
      <c r="M10" s="1101"/>
      <c r="N10" s="1101"/>
      <c r="O10" s="1101"/>
      <c r="P10" s="1102"/>
      <c r="Q10" s="1106">
        <f>SUM(B10,G10,L10)</f>
        <v>0</v>
      </c>
      <c r="R10" s="1107"/>
      <c r="S10" s="110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6" t="s">
        <v>2375</v>
      </c>
      <c r="CF10" s="986"/>
      <c r="CG10" s="986"/>
      <c r="CH10" s="986"/>
      <c r="CI10" s="977">
        <f>IF(OR(AH63=1,AP63=1),1,0)</f>
        <v>0</v>
      </c>
      <c r="CJ10" s="978"/>
    </row>
    <row r="11" spans="1:88" s="194" customFormat="1" ht="20.25" customHeight="1" thickBot="1">
      <c r="B11" s="1103"/>
      <c r="C11" s="1104"/>
      <c r="D11" s="1104"/>
      <c r="E11" s="1104"/>
      <c r="F11" s="1105"/>
      <c r="G11" s="1103"/>
      <c r="H11" s="1104"/>
      <c r="I11" s="1104"/>
      <c r="J11" s="1104"/>
      <c r="K11" s="1105"/>
      <c r="L11" s="1103"/>
      <c r="M11" s="1104"/>
      <c r="N11" s="1104"/>
      <c r="O11" s="1104"/>
      <c r="P11" s="1105"/>
      <c r="Q11" s="1106"/>
      <c r="R11" s="1107"/>
      <c r="S11" s="1107"/>
      <c r="T11" s="1048"/>
      <c r="U11" s="997"/>
      <c r="V11" s="1059" t="str">
        <f>IFERROR(IF(VLOOKUP(AS1,【参考】数式用2!E6:L23,5,FALSE)="","",VLOOKUP(AS1,【参考】数式用2!E6:L23,5,FALSE)),"")</f>
        <v/>
      </c>
      <c r="W11" s="1059"/>
      <c r="X11" s="1059"/>
      <c r="Y11" s="1059"/>
      <c r="Z11" s="1059"/>
      <c r="AA11" s="1031" t="str">
        <f>IFERROR(VLOOKUP(AS1,【参考】数式用2!E6:L23,6,FALSE),"")</f>
        <v/>
      </c>
      <c r="AB11" s="1031"/>
      <c r="AC11" s="1031"/>
      <c r="AD11" s="1031"/>
      <c r="AE11" s="1031"/>
      <c r="AF11" s="1031"/>
      <c r="AG11" s="1031"/>
      <c r="AH11" s="1031"/>
      <c r="AI11" s="1031"/>
      <c r="AJ11" s="1031"/>
      <c r="AK11" s="1031"/>
      <c r="AL11" s="1031"/>
      <c r="AM11" s="1031"/>
      <c r="AN11" s="1031"/>
      <c r="AO11" s="1031"/>
      <c r="AP11" s="1032"/>
      <c r="AS11" s="199"/>
      <c r="AT11" s="1157" t="str">
        <f>IF(L9="ベア加算","",IF(OR(V11="新加算Ⅰ",V11="新加算Ⅱ",V11="新加算Ⅲ",V11="新加算Ⅳ"),"○",""))</f>
        <v/>
      </c>
      <c r="AU11" s="115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5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57" t="str">
        <f>IF(OR(V11="新加算Ⅰ",V11="新加算Ⅱ",V11="新加算Ⅲ",V11="新加算Ⅴ(１)",V11="新加算Ⅴ(３)",V11="新加算Ⅴ(８)"),"○","")</f>
        <v/>
      </c>
      <c r="AX11" s="1157" t="str">
        <f>IF(OR(V11="新加算Ⅰ",V11="新加算Ⅱ",V11="新加算Ⅴ(１)",V11="新加算Ⅴ(２)",V11="新加算Ⅴ(３)",V11="新加算Ⅴ(４)",V11="新加算Ⅴ(５)",V11="新加算Ⅴ(６)",V11="新加算Ⅴ(７)",V11="新加算Ⅴ(９)",V11="新加算Ⅴ(10)",V11="新加算Ⅴ(12)"),"○","")</f>
        <v/>
      </c>
      <c r="AY11" s="1157" t="str">
        <f>IF(OR(V11="新加算Ⅰ",V11="新加算Ⅴ(１)",V11="新加算Ⅴ(２)",V11="新加算Ⅴ(５)",V11="新加算Ⅴ(７)",V11="新加算Ⅴ(10)"),"○","")</f>
        <v/>
      </c>
      <c r="AZ11" s="1157"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48"/>
      <c r="U12" s="997"/>
      <c r="V12" s="1058" t="str">
        <f>IFERROR(VLOOKUP(Y5,【参考】数式用!$A$5:$AB$27,MATCH(V11,【参考】数式用!$B$4:$AB$4,0)+1,FALSE),"")</f>
        <v/>
      </c>
      <c r="W12" s="1058"/>
      <c r="X12" s="1058"/>
      <c r="Y12" s="1058"/>
      <c r="Z12" s="1058"/>
      <c r="AA12" s="1033"/>
      <c r="AB12" s="1033"/>
      <c r="AC12" s="1033"/>
      <c r="AD12" s="1033"/>
      <c r="AE12" s="1033"/>
      <c r="AF12" s="1033"/>
      <c r="AG12" s="1033"/>
      <c r="AH12" s="1033"/>
      <c r="AI12" s="1033"/>
      <c r="AJ12" s="1033"/>
      <c r="AK12" s="1033"/>
      <c r="AL12" s="1033"/>
      <c r="AM12" s="1033"/>
      <c r="AN12" s="1033"/>
      <c r="AO12" s="1033"/>
      <c r="AP12" s="1034"/>
      <c r="AS12" s="183"/>
      <c r="AT12" s="1158"/>
      <c r="AU12" s="1158"/>
      <c r="AV12" s="1158"/>
      <c r="AW12" s="1158"/>
      <c r="AX12" s="1158"/>
      <c r="AY12" s="1158"/>
      <c r="AZ12" s="1158"/>
      <c r="BA12" s="184"/>
    </row>
    <row r="13" spans="1:88" ht="12" customHeight="1">
      <c r="A13" s="178"/>
      <c r="B13" s="1117" t="s">
        <v>2282</v>
      </c>
      <c r="C13" s="1118"/>
      <c r="D13" s="1118"/>
      <c r="E13" s="1118"/>
      <c r="F13" s="1118"/>
      <c r="G13" s="1118"/>
      <c r="H13" s="1118"/>
      <c r="I13" s="1118"/>
      <c r="J13" s="1118"/>
      <c r="K13" s="1118"/>
      <c r="L13" s="1118"/>
      <c r="M13" s="1118"/>
      <c r="N13" s="1118"/>
      <c r="O13" s="1118"/>
      <c r="P13" s="1118"/>
      <c r="Q13" s="1118"/>
      <c r="R13" s="1118"/>
      <c r="S13" s="1119"/>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0"/>
      <c r="C14" s="1121"/>
      <c r="D14" s="1121"/>
      <c r="E14" s="1121"/>
      <c r="F14" s="1121"/>
      <c r="G14" s="1121"/>
      <c r="H14" s="1121"/>
      <c r="I14" s="1121"/>
      <c r="J14" s="1121"/>
      <c r="K14" s="1121"/>
      <c r="L14" s="1121"/>
      <c r="M14" s="1121"/>
      <c r="N14" s="1121"/>
      <c r="O14" s="1121"/>
      <c r="P14" s="1121"/>
      <c r="Q14" s="1121"/>
      <c r="R14" s="1121"/>
      <c r="S14" s="1122"/>
      <c r="U14" s="528"/>
      <c r="V14" s="1059" t="str">
        <f>IFERROR(IF(VLOOKUP(AS1,【参考】数式用2!E6:L23,7,FALSE)="","",VLOOKUP(AS1,【参考】数式用2!E6:L23,7,FALSE)),"")</f>
        <v/>
      </c>
      <c r="W14" s="1059"/>
      <c r="X14" s="1059"/>
      <c r="Y14" s="1059"/>
      <c r="Z14" s="1059"/>
      <c r="AA14" s="1041" t="str">
        <f>IFERROR(VLOOKUP(AS1,【参考】数式用2!E6:L23,8,FALSE),"")</f>
        <v/>
      </c>
      <c r="AB14" s="1031"/>
      <c r="AC14" s="1031"/>
      <c r="AD14" s="1031"/>
      <c r="AE14" s="1031"/>
      <c r="AF14" s="1031"/>
      <c r="AG14" s="1031"/>
      <c r="AH14" s="1031"/>
      <c r="AI14" s="1031"/>
      <c r="AJ14" s="1031"/>
      <c r="AK14" s="1031"/>
      <c r="AL14" s="1031"/>
      <c r="AM14" s="1031"/>
      <c r="AN14" s="1031"/>
      <c r="AO14" s="1031"/>
      <c r="AP14" s="1032"/>
      <c r="AS14" s="183"/>
      <c r="AT14" s="1157" t="str">
        <f>IF(L9="ベア加算","",IF(OR(V14="新加算Ⅰ",V14="新加算Ⅱ",V14="新加算Ⅲ",V14="新加算Ⅳ"),"○",""))</f>
        <v/>
      </c>
      <c r="AU14" s="115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5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57" t="str">
        <f>IF(OR(V14="新加算Ⅰ",V14="新加算Ⅱ",V14="新加算Ⅲ",V14="新加算Ⅴ(１)",V14="新加算Ⅴ(３)",V14="新加算Ⅴ(８)"),"○","")</f>
        <v/>
      </c>
      <c r="AX14" s="1157" t="str">
        <f>IF(OR(V14="新加算Ⅰ",V14="新加算Ⅱ",V14="新加算Ⅴ(１)",V14="新加算Ⅴ(２)",V14="新加算Ⅴ(３)",V14="新加算Ⅴ(４)",V14="新加算Ⅴ(５)",V14="新加算Ⅴ(６)",V14="新加算Ⅴ(７)",V14="新加算Ⅴ(９)",V14="新加算Ⅴ(10)",V14="新加算Ⅴ(12)"),"○","")</f>
        <v/>
      </c>
      <c r="AY14" s="1157" t="str">
        <f>IF(OR(V14="新加算Ⅰ",V14="新加算Ⅴ(１)",V14="新加算Ⅴ(２)",V14="新加算Ⅴ(５)",V14="新加算Ⅴ(７)",V14="新加算Ⅴ(10)"),"○","")</f>
        <v/>
      </c>
      <c r="AZ14" s="1157"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8" t="s">
        <v>2276</v>
      </c>
      <c r="C15" s="1109"/>
      <c r="D15" s="147">
        <v>6</v>
      </c>
      <c r="E15" s="530" t="s">
        <v>2277</v>
      </c>
      <c r="F15" s="147">
        <v>4</v>
      </c>
      <c r="G15" s="530" t="s">
        <v>2278</v>
      </c>
      <c r="H15" s="1110" t="s">
        <v>2279</v>
      </c>
      <c r="I15" s="1110"/>
      <c r="J15" s="1123"/>
      <c r="K15" s="147">
        <v>7</v>
      </c>
      <c r="L15" s="530" t="s">
        <v>2277</v>
      </c>
      <c r="M15" s="147">
        <v>3</v>
      </c>
      <c r="N15" s="530" t="s">
        <v>2278</v>
      </c>
      <c r="O15" s="530" t="s">
        <v>2280</v>
      </c>
      <c r="P15" s="204">
        <f>(K15*12+M15)-(D15*12+F15)+1</f>
        <v>12</v>
      </c>
      <c r="Q15" s="1110" t="s">
        <v>2281</v>
      </c>
      <c r="R15" s="1110"/>
      <c r="S15" s="205" t="s">
        <v>70</v>
      </c>
      <c r="U15" s="528"/>
      <c r="V15" s="1111" t="str">
        <f>IFERROR(VLOOKUP(Y5,【参考】数式用!$A$5:$AB$27,MATCH(V14,【参考】数式用!$B$4:$AB$4,0)+1,FALSE),"")</f>
        <v/>
      </c>
      <c r="W15" s="1112"/>
      <c r="X15" s="1112"/>
      <c r="Y15" s="1112"/>
      <c r="Z15" s="1113"/>
      <c r="AA15" s="1042"/>
      <c r="AB15" s="1043"/>
      <c r="AC15" s="1043"/>
      <c r="AD15" s="1043"/>
      <c r="AE15" s="1043"/>
      <c r="AF15" s="1043"/>
      <c r="AG15" s="1043"/>
      <c r="AH15" s="1043"/>
      <c r="AI15" s="1043"/>
      <c r="AJ15" s="1043"/>
      <c r="AK15" s="1043"/>
      <c r="AL15" s="1043"/>
      <c r="AM15" s="1043"/>
      <c r="AN15" s="1043"/>
      <c r="AO15" s="1043"/>
      <c r="AP15" s="1044"/>
      <c r="AS15" s="183"/>
      <c r="AT15" s="1159"/>
      <c r="AU15" s="1159"/>
      <c r="AV15" s="1159"/>
      <c r="AW15" s="1159"/>
      <c r="AX15" s="1159"/>
      <c r="AY15" s="1159"/>
      <c r="AZ15" s="1159"/>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4"/>
      <c r="W16" s="1115"/>
      <c r="X16" s="1115"/>
      <c r="Y16" s="1115"/>
      <c r="Z16" s="1116"/>
      <c r="AA16" s="1045"/>
      <c r="AB16" s="1046"/>
      <c r="AC16" s="1046"/>
      <c r="AD16" s="1046"/>
      <c r="AE16" s="1046"/>
      <c r="AF16" s="1046"/>
      <c r="AG16" s="1046"/>
      <c r="AH16" s="1046"/>
      <c r="AI16" s="1046"/>
      <c r="AJ16" s="1046"/>
      <c r="AK16" s="1046"/>
      <c r="AL16" s="1046"/>
      <c r="AM16" s="1046"/>
      <c r="AN16" s="1046"/>
      <c r="AO16" s="1046"/>
      <c r="AP16" s="1047"/>
      <c r="AS16" s="183"/>
      <c r="AT16" s="1158"/>
      <c r="AU16" s="1158"/>
      <c r="AV16" s="1158"/>
      <c r="AW16" s="1158"/>
      <c r="AX16" s="1158"/>
      <c r="AY16" s="1158"/>
      <c r="AZ16" s="1158"/>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5" t="s">
        <v>2206</v>
      </c>
      <c r="C18" s="1135"/>
      <c r="D18" s="1135"/>
      <c r="E18" s="1135"/>
      <c r="F18" s="1135"/>
      <c r="G18" s="1135"/>
      <c r="H18" s="1135"/>
      <c r="I18" s="1135"/>
      <c r="J18" s="1135"/>
      <c r="K18" s="1135"/>
      <c r="L18" s="1135"/>
      <c r="M18" s="1135"/>
      <c r="N18" s="1135"/>
      <c r="O18" s="1135"/>
      <c r="P18" s="1135"/>
      <c r="Q18" s="1135"/>
      <c r="R18" s="1135"/>
      <c r="S18" s="1135"/>
      <c r="AI18" s="216"/>
      <c r="AJ18" s="216"/>
      <c r="AK18" s="216"/>
      <c r="AL18" s="216"/>
      <c r="AM18" s="216"/>
      <c r="AN18" s="216"/>
      <c r="AO18" s="216"/>
      <c r="AP18" s="216"/>
      <c r="AQ18" s="216"/>
    </row>
    <row r="19" spans="2:60" ht="6" customHeight="1" thickBot="1">
      <c r="B19" s="1135"/>
      <c r="C19" s="1135"/>
      <c r="D19" s="1135"/>
      <c r="E19" s="1135"/>
      <c r="F19" s="1135"/>
      <c r="G19" s="1135"/>
      <c r="H19" s="1135"/>
      <c r="I19" s="1135"/>
      <c r="J19" s="1135"/>
      <c r="K19" s="1135"/>
      <c r="L19" s="1135"/>
      <c r="M19" s="1135"/>
      <c r="N19" s="1135"/>
      <c r="O19" s="1135"/>
      <c r="P19" s="1135"/>
      <c r="Q19" s="1135"/>
      <c r="R19" s="1135"/>
      <c r="S19" s="1135"/>
      <c r="AI19" s="216"/>
      <c r="AJ19" s="216"/>
      <c r="AK19" s="216"/>
      <c r="AL19" s="216"/>
      <c r="AM19" s="216"/>
      <c r="AN19" s="216"/>
      <c r="AO19" s="216"/>
      <c r="AP19" s="216"/>
      <c r="AQ19" s="216"/>
    </row>
    <row r="20" spans="2:60" ht="12.95" customHeight="1">
      <c r="B20" s="1136"/>
      <c r="C20" s="1136"/>
      <c r="D20" s="1136"/>
      <c r="E20" s="1136"/>
      <c r="F20" s="1136"/>
      <c r="G20" s="1136"/>
      <c r="H20" s="1136"/>
      <c r="I20" s="1136"/>
      <c r="J20" s="1136"/>
      <c r="K20" s="1136"/>
      <c r="L20" s="1136"/>
      <c r="M20" s="1136"/>
      <c r="N20" s="1136"/>
      <c r="O20" s="1136"/>
      <c r="P20" s="1136"/>
      <c r="Q20" s="1136"/>
      <c r="R20" s="1136"/>
      <c r="S20" s="1136"/>
      <c r="T20" s="217"/>
      <c r="U20" s="178"/>
      <c r="V20" s="1049" t="s">
        <v>239</v>
      </c>
      <c r="W20" s="1049"/>
      <c r="X20" s="1049"/>
      <c r="Y20" s="1049"/>
      <c r="Z20" s="1049"/>
      <c r="AA20" s="191"/>
      <c r="AB20" s="191"/>
      <c r="AC20" s="1049" t="str">
        <f>IF(F15=4,"R6.4～R6.5",IF(F15=5,"R6.5",""))</f>
        <v>R6.4～R6.5</v>
      </c>
      <c r="AD20" s="1049"/>
      <c r="AE20" s="1049"/>
      <c r="AF20" s="1049"/>
      <c r="AG20" s="1049"/>
      <c r="AH20" s="1049"/>
      <c r="AI20" s="191"/>
      <c r="AJ20" s="191"/>
      <c r="AK20" s="1049" t="str">
        <f>IF(OR(F15=4,F15=5),"R6.6","R"&amp;D15&amp;"."&amp;F15)&amp;"～R"&amp;K15&amp;"."&amp;M15</f>
        <v>R6.6～R7.3</v>
      </c>
      <c r="AL20" s="1049"/>
      <c r="AM20" s="1049"/>
      <c r="AN20" s="1049"/>
      <c r="AO20" s="1049"/>
      <c r="AP20" s="1049"/>
      <c r="AS20" s="987" t="str">
        <f>IFERROR(VLOOKUP(AS1,【参考】数式用2!E6:S23,9,FALSE),"")</f>
        <v/>
      </c>
      <c r="AT20" s="988"/>
      <c r="AU20" s="988"/>
      <c r="AV20" s="988"/>
      <c r="AW20" s="988"/>
      <c r="AX20" s="988"/>
      <c r="AY20" s="988"/>
      <c r="AZ20" s="988"/>
      <c r="BA20" s="988"/>
      <c r="BB20" s="988"/>
      <c r="BC20" s="988"/>
      <c r="BD20" s="988"/>
      <c r="BE20" s="988"/>
      <c r="BF20" s="988"/>
      <c r="BG20" s="988"/>
      <c r="BH20" s="989"/>
    </row>
    <row r="21" spans="2:60" ht="17.100000000000001" customHeight="1">
      <c r="B21" s="1073" t="s">
        <v>2289</v>
      </c>
      <c r="C21" s="1074"/>
      <c r="D21" s="1074"/>
      <c r="E21" s="1074"/>
      <c r="F21" s="1075"/>
      <c r="G21" s="1060" t="s">
        <v>240</v>
      </c>
      <c r="H21" s="1061"/>
      <c r="I21" s="1061"/>
      <c r="J21" s="1061"/>
      <c r="K21" s="1061"/>
      <c r="L21" s="1061"/>
      <c r="M21" s="1061"/>
      <c r="N21" s="1061"/>
      <c r="O21" s="1061"/>
      <c r="P21" s="1061"/>
      <c r="Q21" s="1061"/>
      <c r="R21" s="1061"/>
      <c r="S21" s="1061"/>
      <c r="T21" s="1062"/>
      <c r="U21" s="218"/>
      <c r="V21" s="526" t="str">
        <f>IFERROR(IF(L9="ベア加算","✓",""),"")</f>
        <v/>
      </c>
      <c r="W21" s="983" t="s">
        <v>14</v>
      </c>
      <c r="X21" s="983"/>
      <c r="Y21" s="983"/>
      <c r="Z21" s="983"/>
      <c r="AA21" s="996" t="s">
        <v>12</v>
      </c>
      <c r="AB21" s="997"/>
      <c r="AC21" s="220"/>
      <c r="AD21" s="1057" t="s">
        <v>14</v>
      </c>
      <c r="AE21" s="1057"/>
      <c r="AF21" s="1057"/>
      <c r="AG21" s="1057"/>
      <c r="AH21" s="1057"/>
      <c r="AI21" s="996" t="s">
        <v>12</v>
      </c>
      <c r="AJ21" s="997"/>
      <c r="AK21" s="221"/>
      <c r="AL21" s="1057" t="s">
        <v>14</v>
      </c>
      <c r="AM21" s="1057"/>
      <c r="AN21" s="1057"/>
      <c r="AO21" s="1057"/>
      <c r="AP21" s="1057"/>
      <c r="AS21" s="990"/>
      <c r="AT21" s="991"/>
      <c r="AU21" s="991"/>
      <c r="AV21" s="991"/>
      <c r="AW21" s="991"/>
      <c r="AX21" s="991"/>
      <c r="AY21" s="991"/>
      <c r="AZ21" s="991"/>
      <c r="BA21" s="991"/>
      <c r="BB21" s="991"/>
      <c r="BC21" s="991"/>
      <c r="BD21" s="991"/>
      <c r="BE21" s="991"/>
      <c r="BF21" s="991"/>
      <c r="BG21" s="991"/>
      <c r="BH21" s="992"/>
    </row>
    <row r="22" spans="2:60" ht="17.100000000000001" customHeight="1" thickBot="1">
      <c r="B22" s="1076"/>
      <c r="C22" s="1077"/>
      <c r="D22" s="1077"/>
      <c r="E22" s="1077"/>
      <c r="F22" s="1078"/>
      <c r="G22" s="1064"/>
      <c r="H22" s="1065"/>
      <c r="I22" s="1065"/>
      <c r="J22" s="1065"/>
      <c r="K22" s="1065"/>
      <c r="L22" s="1065"/>
      <c r="M22" s="1065"/>
      <c r="N22" s="1065"/>
      <c r="O22" s="1065"/>
      <c r="P22" s="1065"/>
      <c r="Q22" s="1065"/>
      <c r="R22" s="1065"/>
      <c r="S22" s="1065"/>
      <c r="T22" s="1066"/>
      <c r="U22" s="218"/>
      <c r="V22" s="222" t="str">
        <f>IFERROR(IF(L9="ベア加算なし","✓",""),"")</f>
        <v/>
      </c>
      <c r="W22" s="1014" t="s">
        <v>15</v>
      </c>
      <c r="X22" s="983"/>
      <c r="Y22" s="1015"/>
      <c r="Z22" s="1016"/>
      <c r="AA22" s="996"/>
      <c r="AB22" s="997"/>
      <c r="AC22" s="220"/>
      <c r="AD22" s="983" t="s">
        <v>15</v>
      </c>
      <c r="AE22" s="983"/>
      <c r="AF22" s="983"/>
      <c r="AG22" s="983"/>
      <c r="AH22" s="983"/>
      <c r="AI22" s="996"/>
      <c r="AJ22" s="997"/>
      <c r="AK22" s="221"/>
      <c r="AL22" s="983" t="s">
        <v>15</v>
      </c>
      <c r="AM22" s="983"/>
      <c r="AN22" s="983"/>
      <c r="AO22" s="983"/>
      <c r="AP22" s="983"/>
      <c r="AS22" s="993"/>
      <c r="AT22" s="994"/>
      <c r="AU22" s="994"/>
      <c r="AV22" s="994"/>
      <c r="AW22" s="994"/>
      <c r="AX22" s="994"/>
      <c r="AY22" s="994"/>
      <c r="AZ22" s="994"/>
      <c r="BA22" s="994"/>
      <c r="BB22" s="994"/>
      <c r="BC22" s="994"/>
      <c r="BD22" s="994"/>
      <c r="BE22" s="994"/>
      <c r="BF22" s="994"/>
      <c r="BG22" s="994"/>
      <c r="BH22" s="995"/>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3" t="s">
        <v>2214</v>
      </c>
      <c r="C24" s="1074"/>
      <c r="D24" s="1074"/>
      <c r="E24" s="1074"/>
      <c r="F24" s="1075"/>
      <c r="G24" s="1060" t="s">
        <v>241</v>
      </c>
      <c r="H24" s="1061"/>
      <c r="I24" s="1061"/>
      <c r="J24" s="1061"/>
      <c r="K24" s="1061"/>
      <c r="L24" s="1061"/>
      <c r="M24" s="1061"/>
      <c r="N24" s="1061"/>
      <c r="O24" s="1061"/>
      <c r="P24" s="1061"/>
      <c r="Q24" s="1061"/>
      <c r="R24" s="1061"/>
      <c r="S24" s="1061"/>
      <c r="T24" s="1062"/>
      <c r="U24" s="218"/>
      <c r="V24" s="526" t="str">
        <f>IFERROR(IF(OR(B9="処遇加算Ⅰ",B9="処遇加算Ⅱ"),"✓",""),"")</f>
        <v/>
      </c>
      <c r="W24" s="1132" t="s">
        <v>2249</v>
      </c>
      <c r="X24" s="1133"/>
      <c r="Y24" s="1133"/>
      <c r="Z24" s="1134"/>
      <c r="AA24" s="996" t="s">
        <v>12</v>
      </c>
      <c r="AB24" s="997"/>
      <c r="AC24" s="220"/>
      <c r="AD24" s="985" t="s">
        <v>14</v>
      </c>
      <c r="AE24" s="985"/>
      <c r="AF24" s="985"/>
      <c r="AG24" s="985"/>
      <c r="AH24" s="985"/>
      <c r="AI24" s="996" t="s">
        <v>12</v>
      </c>
      <c r="AJ24" s="997"/>
      <c r="AK24" s="220"/>
      <c r="AL24" s="985" t="s">
        <v>14</v>
      </c>
      <c r="AM24" s="985"/>
      <c r="AN24" s="985"/>
      <c r="AO24" s="985"/>
      <c r="AP24" s="985"/>
      <c r="AS24" s="98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8"/>
      <c r="AU24" s="988"/>
      <c r="AV24" s="988"/>
      <c r="AW24" s="988"/>
      <c r="AX24" s="988"/>
      <c r="AY24" s="988"/>
      <c r="AZ24" s="988"/>
      <c r="BA24" s="988"/>
      <c r="BB24" s="988"/>
      <c r="BC24" s="988"/>
      <c r="BD24" s="988"/>
      <c r="BE24" s="988"/>
      <c r="BF24" s="988"/>
      <c r="BG24" s="988"/>
      <c r="BH24" s="989"/>
    </row>
    <row r="25" spans="2:60" ht="21" customHeight="1">
      <c r="B25" s="1154"/>
      <c r="C25" s="1155"/>
      <c r="D25" s="1155"/>
      <c r="E25" s="1155"/>
      <c r="F25" s="1156"/>
      <c r="G25" s="1042"/>
      <c r="H25" s="1043"/>
      <c r="I25" s="1043"/>
      <c r="J25" s="1043"/>
      <c r="K25" s="1043"/>
      <c r="L25" s="1043"/>
      <c r="M25" s="1043"/>
      <c r="N25" s="1043"/>
      <c r="O25" s="1043"/>
      <c r="P25" s="1043"/>
      <c r="Q25" s="1043"/>
      <c r="R25" s="1043"/>
      <c r="S25" s="1043"/>
      <c r="T25" s="1063"/>
      <c r="U25" s="218"/>
      <c r="V25" s="526" t="str">
        <f>IFERROR(IF(B9="処遇加算Ⅲ","✓",""),"")</f>
        <v/>
      </c>
      <c r="W25" s="1132" t="s">
        <v>19</v>
      </c>
      <c r="X25" s="1133"/>
      <c r="Y25" s="1133"/>
      <c r="Z25" s="1134"/>
      <c r="AA25" s="996"/>
      <c r="AB25" s="997"/>
      <c r="AC25" s="220"/>
      <c r="AD25" s="984" t="s">
        <v>17</v>
      </c>
      <c r="AE25" s="984"/>
      <c r="AF25" s="984"/>
      <c r="AG25" s="984"/>
      <c r="AH25" s="984"/>
      <c r="AI25" s="996"/>
      <c r="AJ25" s="997"/>
      <c r="AK25" s="221"/>
      <c r="AL25" s="984" t="s">
        <v>17</v>
      </c>
      <c r="AM25" s="984"/>
      <c r="AN25" s="984"/>
      <c r="AO25" s="984"/>
      <c r="AP25" s="984"/>
      <c r="AS25" s="990"/>
      <c r="AT25" s="991"/>
      <c r="AU25" s="991"/>
      <c r="AV25" s="991"/>
      <c r="AW25" s="991"/>
      <c r="AX25" s="991"/>
      <c r="AY25" s="991"/>
      <c r="AZ25" s="991"/>
      <c r="BA25" s="991"/>
      <c r="BB25" s="991"/>
      <c r="BC25" s="991"/>
      <c r="BD25" s="991"/>
      <c r="BE25" s="991"/>
      <c r="BF25" s="991"/>
      <c r="BG25" s="991"/>
      <c r="BH25" s="992"/>
    </row>
    <row r="26" spans="2:60" ht="18" customHeight="1" thickBot="1">
      <c r="B26" s="1076"/>
      <c r="C26" s="1077"/>
      <c r="D26" s="1077"/>
      <c r="E26" s="1077"/>
      <c r="F26" s="1078"/>
      <c r="G26" s="1064"/>
      <c r="H26" s="1065"/>
      <c r="I26" s="1065"/>
      <c r="J26" s="1065"/>
      <c r="K26" s="1065"/>
      <c r="L26" s="1065"/>
      <c r="M26" s="1065"/>
      <c r="N26" s="1065"/>
      <c r="O26" s="1065"/>
      <c r="P26" s="1065"/>
      <c r="Q26" s="1065"/>
      <c r="R26" s="1065"/>
      <c r="S26" s="1065"/>
      <c r="T26" s="1066"/>
      <c r="U26" s="192"/>
      <c r="V26" s="526" t="str">
        <f>IFERROR(IF(B9="処遇加算なし","✓",""),"")</f>
        <v/>
      </c>
      <c r="W26" s="1132" t="s">
        <v>2250</v>
      </c>
      <c r="X26" s="1133"/>
      <c r="Y26" s="1133"/>
      <c r="Z26" s="1134"/>
      <c r="AA26" s="996"/>
      <c r="AB26" s="997"/>
      <c r="AC26" s="220"/>
      <c r="AD26" s="985" t="s">
        <v>15</v>
      </c>
      <c r="AE26" s="985"/>
      <c r="AF26" s="985"/>
      <c r="AG26" s="985"/>
      <c r="AH26" s="985"/>
      <c r="AI26" s="996"/>
      <c r="AJ26" s="997"/>
      <c r="AK26" s="221"/>
      <c r="AL26" s="985" t="s">
        <v>15</v>
      </c>
      <c r="AM26" s="985"/>
      <c r="AN26" s="985"/>
      <c r="AO26" s="985"/>
      <c r="AP26" s="985"/>
      <c r="AS26" s="993"/>
      <c r="AT26" s="994"/>
      <c r="AU26" s="994"/>
      <c r="AV26" s="994"/>
      <c r="AW26" s="994"/>
      <c r="AX26" s="994"/>
      <c r="AY26" s="994"/>
      <c r="AZ26" s="994"/>
      <c r="BA26" s="994"/>
      <c r="BB26" s="994"/>
      <c r="BC26" s="994"/>
      <c r="BD26" s="994"/>
      <c r="BE26" s="994"/>
      <c r="BF26" s="994"/>
      <c r="BG26" s="994"/>
      <c r="BH26" s="995"/>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3" t="s">
        <v>2215</v>
      </c>
      <c r="C28" s="1074"/>
      <c r="D28" s="1074"/>
      <c r="E28" s="1074"/>
      <c r="F28" s="1075"/>
      <c r="G28" s="1061" t="s">
        <v>2212</v>
      </c>
      <c r="H28" s="1061"/>
      <c r="I28" s="1061"/>
      <c r="J28" s="1061"/>
      <c r="K28" s="1061"/>
      <c r="L28" s="1061"/>
      <c r="M28" s="1061"/>
      <c r="N28" s="1061"/>
      <c r="O28" s="1061"/>
      <c r="P28" s="1061"/>
      <c r="Q28" s="1061"/>
      <c r="R28" s="1061"/>
      <c r="S28" s="1061"/>
      <c r="T28" s="1062"/>
      <c r="U28" s="218"/>
      <c r="V28" s="526" t="str">
        <f>IFERROR(IF(OR(B9="処遇加算Ⅰ",B9="処遇加算Ⅱ"),"✓",""),"")</f>
        <v/>
      </c>
      <c r="W28" s="1132" t="s">
        <v>2249</v>
      </c>
      <c r="X28" s="1133"/>
      <c r="Y28" s="1133"/>
      <c r="Z28" s="1134"/>
      <c r="AA28" s="996" t="s">
        <v>12</v>
      </c>
      <c r="AB28" s="997"/>
      <c r="AC28" s="220"/>
      <c r="AD28" s="985" t="s">
        <v>14</v>
      </c>
      <c r="AE28" s="985"/>
      <c r="AF28" s="985"/>
      <c r="AG28" s="985"/>
      <c r="AH28" s="985"/>
      <c r="AI28" s="996" t="s">
        <v>12</v>
      </c>
      <c r="AJ28" s="997"/>
      <c r="AK28" s="220"/>
      <c r="AL28" s="985" t="s">
        <v>14</v>
      </c>
      <c r="AM28" s="985"/>
      <c r="AN28" s="985"/>
      <c r="AO28" s="985"/>
      <c r="AP28" s="985"/>
      <c r="AS28" s="98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8"/>
      <c r="AU28" s="988"/>
      <c r="AV28" s="988"/>
      <c r="AW28" s="988"/>
      <c r="AX28" s="988"/>
      <c r="AY28" s="988"/>
      <c r="AZ28" s="988"/>
      <c r="BA28" s="988"/>
      <c r="BB28" s="988"/>
      <c r="BC28" s="988"/>
      <c r="BD28" s="988"/>
      <c r="BE28" s="988"/>
      <c r="BF28" s="988"/>
      <c r="BG28" s="988"/>
      <c r="BH28" s="989"/>
    </row>
    <row r="29" spans="2:60" ht="21" customHeight="1">
      <c r="B29" s="1154"/>
      <c r="C29" s="1155"/>
      <c r="D29" s="1155"/>
      <c r="E29" s="1155"/>
      <c r="F29" s="1156"/>
      <c r="G29" s="1043"/>
      <c r="H29" s="1043"/>
      <c r="I29" s="1043"/>
      <c r="J29" s="1043"/>
      <c r="K29" s="1043"/>
      <c r="L29" s="1043"/>
      <c r="M29" s="1043"/>
      <c r="N29" s="1043"/>
      <c r="O29" s="1043"/>
      <c r="P29" s="1043"/>
      <c r="Q29" s="1043"/>
      <c r="R29" s="1043"/>
      <c r="S29" s="1043"/>
      <c r="T29" s="1063"/>
      <c r="U29" s="218"/>
      <c r="V29" s="526" t="str">
        <f>IFERROR(IF(B9="処遇加算Ⅲ","✓",""),"")</f>
        <v/>
      </c>
      <c r="W29" s="1132" t="s">
        <v>19</v>
      </c>
      <c r="X29" s="1133"/>
      <c r="Y29" s="1133"/>
      <c r="Z29" s="1134"/>
      <c r="AA29" s="996"/>
      <c r="AB29" s="997"/>
      <c r="AC29" s="220"/>
      <c r="AD29" s="984" t="s">
        <v>17</v>
      </c>
      <c r="AE29" s="984"/>
      <c r="AF29" s="984"/>
      <c r="AG29" s="984"/>
      <c r="AH29" s="984"/>
      <c r="AI29" s="996"/>
      <c r="AJ29" s="997"/>
      <c r="AK29" s="221"/>
      <c r="AL29" s="984" t="s">
        <v>17</v>
      </c>
      <c r="AM29" s="984"/>
      <c r="AN29" s="984"/>
      <c r="AO29" s="984"/>
      <c r="AP29" s="984"/>
      <c r="AS29" s="990"/>
      <c r="AT29" s="991"/>
      <c r="AU29" s="991"/>
      <c r="AV29" s="991"/>
      <c r="AW29" s="991"/>
      <c r="AX29" s="991"/>
      <c r="AY29" s="991"/>
      <c r="AZ29" s="991"/>
      <c r="BA29" s="991"/>
      <c r="BB29" s="991"/>
      <c r="BC29" s="991"/>
      <c r="BD29" s="991"/>
      <c r="BE29" s="991"/>
      <c r="BF29" s="991"/>
      <c r="BG29" s="991"/>
      <c r="BH29" s="992"/>
    </row>
    <row r="30" spans="2:60" ht="18" customHeight="1" thickBot="1">
      <c r="B30" s="1076"/>
      <c r="C30" s="1077"/>
      <c r="D30" s="1077"/>
      <c r="E30" s="1077"/>
      <c r="F30" s="1078"/>
      <c r="G30" s="1065"/>
      <c r="H30" s="1065"/>
      <c r="I30" s="1065"/>
      <c r="J30" s="1065"/>
      <c r="K30" s="1065"/>
      <c r="L30" s="1065"/>
      <c r="M30" s="1065"/>
      <c r="N30" s="1065"/>
      <c r="O30" s="1065"/>
      <c r="P30" s="1065"/>
      <c r="Q30" s="1065"/>
      <c r="R30" s="1065"/>
      <c r="S30" s="1065"/>
      <c r="T30" s="1066"/>
      <c r="U30" s="192"/>
      <c r="V30" s="526" t="str">
        <f>IFERROR(IF(B9="処遇加算なし","✓",""),"")</f>
        <v/>
      </c>
      <c r="W30" s="1132" t="s">
        <v>2250</v>
      </c>
      <c r="X30" s="1133"/>
      <c r="Y30" s="1133"/>
      <c r="Z30" s="1134"/>
      <c r="AA30" s="996"/>
      <c r="AB30" s="997"/>
      <c r="AC30" s="220"/>
      <c r="AD30" s="985" t="s">
        <v>15</v>
      </c>
      <c r="AE30" s="985"/>
      <c r="AF30" s="985"/>
      <c r="AG30" s="985"/>
      <c r="AH30" s="985"/>
      <c r="AI30" s="996"/>
      <c r="AJ30" s="997"/>
      <c r="AK30" s="221"/>
      <c r="AL30" s="985" t="s">
        <v>15</v>
      </c>
      <c r="AM30" s="985"/>
      <c r="AN30" s="985"/>
      <c r="AO30" s="985"/>
      <c r="AP30" s="985"/>
      <c r="AS30" s="993"/>
      <c r="AT30" s="994"/>
      <c r="AU30" s="994"/>
      <c r="AV30" s="994"/>
      <c r="AW30" s="994"/>
      <c r="AX30" s="994"/>
      <c r="AY30" s="994"/>
      <c r="AZ30" s="994"/>
      <c r="BA30" s="994"/>
      <c r="BB30" s="994"/>
      <c r="BC30" s="994"/>
      <c r="BD30" s="994"/>
      <c r="BE30" s="994"/>
      <c r="BF30" s="994"/>
      <c r="BG30" s="994"/>
      <c r="BH30" s="995"/>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0" t="s">
        <v>2216</v>
      </c>
      <c r="C32" s="1140"/>
      <c r="D32" s="1140"/>
      <c r="E32" s="1140"/>
      <c r="F32" s="1140"/>
      <c r="G32" s="1013" t="s">
        <v>2213</v>
      </c>
      <c r="H32" s="1013"/>
      <c r="I32" s="1013"/>
      <c r="J32" s="1013"/>
      <c r="K32" s="1013"/>
      <c r="L32" s="1013"/>
      <c r="M32" s="1013"/>
      <c r="N32" s="1013"/>
      <c r="O32" s="1013"/>
      <c r="P32" s="1013"/>
      <c r="Q32" s="1013"/>
      <c r="R32" s="1013"/>
      <c r="S32" s="1013"/>
      <c r="T32" s="1013"/>
      <c r="U32" s="218"/>
      <c r="V32" s="526" t="str">
        <f>IFERROR(IF(B9="処遇加算Ⅰ","✓",""),"")</f>
        <v/>
      </c>
      <c r="W32" s="1014" t="s">
        <v>14</v>
      </c>
      <c r="X32" s="1015"/>
      <c r="Y32" s="1015"/>
      <c r="Z32" s="1016"/>
      <c r="AA32" s="1048" t="s">
        <v>12</v>
      </c>
      <c r="AB32" s="997"/>
      <c r="AC32" s="220"/>
      <c r="AD32" s="985" t="s">
        <v>14</v>
      </c>
      <c r="AE32" s="985"/>
      <c r="AF32" s="985"/>
      <c r="AG32" s="985"/>
      <c r="AH32" s="985"/>
      <c r="AI32" s="1048" t="s">
        <v>12</v>
      </c>
      <c r="AJ32" s="997"/>
      <c r="AK32" s="220"/>
      <c r="AL32" s="985" t="s">
        <v>14</v>
      </c>
      <c r="AM32" s="985"/>
      <c r="AN32" s="985"/>
      <c r="AO32" s="985"/>
      <c r="AP32" s="985"/>
      <c r="AS32" s="98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8"/>
      <c r="AU32" s="988"/>
      <c r="AV32" s="988"/>
      <c r="AW32" s="988"/>
      <c r="AX32" s="988"/>
      <c r="AY32" s="988"/>
      <c r="AZ32" s="988"/>
      <c r="BA32" s="988"/>
      <c r="BB32" s="988"/>
      <c r="BC32" s="988"/>
      <c r="BD32" s="988"/>
      <c r="BE32" s="988"/>
      <c r="BF32" s="988"/>
      <c r="BG32" s="988"/>
      <c r="BH32" s="989"/>
    </row>
    <row r="33" spans="2:82" ht="21" customHeight="1">
      <c r="B33" s="1140"/>
      <c r="C33" s="1140"/>
      <c r="D33" s="1140"/>
      <c r="E33" s="1140"/>
      <c r="F33" s="1140"/>
      <c r="G33" s="1013"/>
      <c r="H33" s="1013"/>
      <c r="I33" s="1013"/>
      <c r="J33" s="1013"/>
      <c r="K33" s="1013"/>
      <c r="L33" s="1013"/>
      <c r="M33" s="1013"/>
      <c r="N33" s="1013"/>
      <c r="O33" s="1013"/>
      <c r="P33" s="1013"/>
      <c r="Q33" s="1013"/>
      <c r="R33" s="1013"/>
      <c r="S33" s="1013"/>
      <c r="T33" s="1013"/>
      <c r="U33" s="218"/>
      <c r="V33" s="526" t="str">
        <f>IFERROR(IF(AND(B9&lt;&gt;"",B9&lt;&gt;"処遇加算Ⅰ"),"✓",""),"")</f>
        <v/>
      </c>
      <c r="W33" s="1014" t="s">
        <v>15</v>
      </c>
      <c r="X33" s="1015"/>
      <c r="Y33" s="1015"/>
      <c r="Z33" s="1016"/>
      <c r="AA33" s="1048"/>
      <c r="AB33" s="997"/>
      <c r="AC33" s="220"/>
      <c r="AD33" s="1018" t="s">
        <v>17</v>
      </c>
      <c r="AE33" s="1018"/>
      <c r="AF33" s="1018"/>
      <c r="AG33" s="1018"/>
      <c r="AH33" s="1018"/>
      <c r="AI33" s="1048"/>
      <c r="AJ33" s="997"/>
      <c r="AK33" s="230"/>
      <c r="AL33" s="984" t="s">
        <v>17</v>
      </c>
      <c r="AM33" s="984"/>
      <c r="AN33" s="984"/>
      <c r="AO33" s="984"/>
      <c r="AP33" s="984"/>
      <c r="AS33" s="990"/>
      <c r="AT33" s="991"/>
      <c r="AU33" s="991"/>
      <c r="AV33" s="991"/>
      <c r="AW33" s="991"/>
      <c r="AX33" s="991"/>
      <c r="AY33" s="991"/>
      <c r="AZ33" s="991"/>
      <c r="BA33" s="991"/>
      <c r="BB33" s="991"/>
      <c r="BC33" s="991"/>
      <c r="BD33" s="991"/>
      <c r="BE33" s="991"/>
      <c r="BF33" s="991"/>
      <c r="BG33" s="991"/>
      <c r="BH33" s="992"/>
    </row>
    <row r="34" spans="2:82" ht="15" customHeight="1" thickBot="1">
      <c r="B34" s="1140"/>
      <c r="C34" s="1140"/>
      <c r="D34" s="1140"/>
      <c r="E34" s="1140"/>
      <c r="F34" s="1140"/>
      <c r="G34" s="1013"/>
      <c r="H34" s="1013"/>
      <c r="I34" s="1013"/>
      <c r="J34" s="1013"/>
      <c r="K34" s="1013"/>
      <c r="L34" s="1013"/>
      <c r="M34" s="1013"/>
      <c r="N34" s="1013"/>
      <c r="O34" s="1013"/>
      <c r="P34" s="1013"/>
      <c r="Q34" s="1013"/>
      <c r="R34" s="1013"/>
      <c r="S34" s="1013"/>
      <c r="T34" s="1013"/>
      <c r="U34" s="192"/>
      <c r="V34" s="225"/>
      <c r="W34" s="197"/>
      <c r="X34" s="197"/>
      <c r="Y34" s="197"/>
      <c r="Z34" s="197"/>
      <c r="AA34" s="1048"/>
      <c r="AB34" s="997"/>
      <c r="AC34" s="220"/>
      <c r="AD34" s="983" t="s">
        <v>15</v>
      </c>
      <c r="AE34" s="983"/>
      <c r="AF34" s="983"/>
      <c r="AG34" s="983"/>
      <c r="AH34" s="983"/>
      <c r="AI34" s="1048"/>
      <c r="AJ34" s="997"/>
      <c r="AK34" s="220"/>
      <c r="AL34" s="983" t="s">
        <v>15</v>
      </c>
      <c r="AM34" s="983"/>
      <c r="AN34" s="983"/>
      <c r="AO34" s="983"/>
      <c r="AP34" s="983"/>
      <c r="AS34" s="993"/>
      <c r="AT34" s="994"/>
      <c r="AU34" s="994"/>
      <c r="AV34" s="994"/>
      <c r="AW34" s="994"/>
      <c r="AX34" s="994"/>
      <c r="AY34" s="994"/>
      <c r="AZ34" s="994"/>
      <c r="BA34" s="994"/>
      <c r="BB34" s="994"/>
      <c r="BC34" s="994"/>
      <c r="BD34" s="994"/>
      <c r="BE34" s="994"/>
      <c r="BF34" s="994"/>
      <c r="BG34" s="994"/>
      <c r="BH34" s="995"/>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0" t="s">
        <v>2217</v>
      </c>
      <c r="C36" s="1140"/>
      <c r="D36" s="1140"/>
      <c r="E36" s="1140"/>
      <c r="F36" s="1140"/>
      <c r="G36" s="1017" t="s">
        <v>2258</v>
      </c>
      <c r="H36" s="1017"/>
      <c r="I36" s="1017"/>
      <c r="J36" s="1017"/>
      <c r="K36" s="1017"/>
      <c r="L36" s="1017"/>
      <c r="M36" s="1017"/>
      <c r="N36" s="1017"/>
      <c r="O36" s="1017"/>
      <c r="P36" s="1017"/>
      <c r="Q36" s="1017"/>
      <c r="R36" s="1017"/>
      <c r="S36" s="1017"/>
      <c r="T36" s="1017"/>
      <c r="U36" s="218"/>
      <c r="V36" s="526" t="str">
        <f>IFERROR(IF(OR(G9="特定加算Ⅰ",G9="特定加算Ⅱ"),"✓",""),"")</f>
        <v/>
      </c>
      <c r="W36" s="1014" t="s">
        <v>14</v>
      </c>
      <c r="X36" s="1015"/>
      <c r="Y36" s="1015"/>
      <c r="Z36" s="1016"/>
      <c r="AA36" s="996" t="s">
        <v>12</v>
      </c>
      <c r="AB36" s="997"/>
      <c r="AC36" s="220"/>
      <c r="AD36" s="983" t="s">
        <v>14</v>
      </c>
      <c r="AE36" s="983"/>
      <c r="AF36" s="983"/>
      <c r="AG36" s="983"/>
      <c r="AH36" s="983"/>
      <c r="AI36" s="996" t="s">
        <v>12</v>
      </c>
      <c r="AJ36" s="997"/>
      <c r="AK36" s="220"/>
      <c r="AL36" s="983" t="s">
        <v>14</v>
      </c>
      <c r="AM36" s="983"/>
      <c r="AN36" s="983"/>
      <c r="AO36" s="983"/>
      <c r="AP36" s="983"/>
      <c r="AS36" s="98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8"/>
      <c r="AU36" s="988"/>
      <c r="AV36" s="988"/>
      <c r="AW36" s="988"/>
      <c r="AX36" s="988"/>
      <c r="AY36" s="988"/>
      <c r="AZ36" s="988"/>
      <c r="BA36" s="988"/>
      <c r="BB36" s="988"/>
      <c r="BC36" s="988"/>
      <c r="BD36" s="988"/>
      <c r="BE36" s="988"/>
      <c r="BF36" s="988"/>
      <c r="BG36" s="988"/>
      <c r="BH36" s="989"/>
    </row>
    <row r="37" spans="2:82" ht="21" customHeight="1">
      <c r="B37" s="1140"/>
      <c r="C37" s="1140"/>
      <c r="D37" s="1140"/>
      <c r="E37" s="1140"/>
      <c r="F37" s="1140"/>
      <c r="G37" s="1017"/>
      <c r="H37" s="1017"/>
      <c r="I37" s="1017"/>
      <c r="J37" s="1017"/>
      <c r="K37" s="1017"/>
      <c r="L37" s="1017"/>
      <c r="M37" s="1017"/>
      <c r="N37" s="1017"/>
      <c r="O37" s="1017"/>
      <c r="P37" s="1017"/>
      <c r="Q37" s="1017"/>
      <c r="R37" s="1017"/>
      <c r="S37" s="1017"/>
      <c r="T37" s="1017"/>
      <c r="U37" s="218"/>
      <c r="V37" s="526" t="str">
        <f>IFERROR(IF(G9="特定加算なし","✓",""),"")</f>
        <v/>
      </c>
      <c r="W37" s="1014" t="s">
        <v>15</v>
      </c>
      <c r="X37" s="1015"/>
      <c r="Y37" s="1015"/>
      <c r="Z37" s="1016"/>
      <c r="AA37" s="996"/>
      <c r="AB37" s="997"/>
      <c r="AC37" s="979" t="s">
        <v>2360</v>
      </c>
      <c r="AD37" s="980"/>
      <c r="AE37" s="980"/>
      <c r="AF37" s="980"/>
      <c r="AG37" s="981"/>
      <c r="AH37" s="982"/>
      <c r="AI37" s="996"/>
      <c r="AJ37" s="997"/>
      <c r="AK37" s="979" t="s">
        <v>2360</v>
      </c>
      <c r="AL37" s="980"/>
      <c r="AM37" s="980"/>
      <c r="AN37" s="980"/>
      <c r="AO37" s="981"/>
      <c r="AP37" s="982"/>
      <c r="AS37" s="990"/>
      <c r="AT37" s="991"/>
      <c r="AU37" s="991"/>
      <c r="AV37" s="991"/>
      <c r="AW37" s="991"/>
      <c r="AX37" s="991"/>
      <c r="AY37" s="991"/>
      <c r="AZ37" s="991"/>
      <c r="BA37" s="991"/>
      <c r="BB37" s="991"/>
      <c r="BC37" s="991"/>
      <c r="BD37" s="991"/>
      <c r="BE37" s="991"/>
      <c r="BF37" s="991"/>
      <c r="BG37" s="991"/>
      <c r="BH37" s="992"/>
    </row>
    <row r="38" spans="2:82" ht="17.100000000000001" customHeight="1" thickBot="1">
      <c r="B38" s="1140"/>
      <c r="C38" s="1140"/>
      <c r="D38" s="1140"/>
      <c r="E38" s="1140"/>
      <c r="F38" s="1140"/>
      <c r="G38" s="1017"/>
      <c r="H38" s="1017"/>
      <c r="I38" s="1017"/>
      <c r="J38" s="1017"/>
      <c r="K38" s="1017"/>
      <c r="L38" s="1017"/>
      <c r="M38" s="1017"/>
      <c r="N38" s="1017"/>
      <c r="O38" s="1017"/>
      <c r="P38" s="1017"/>
      <c r="Q38" s="1017"/>
      <c r="R38" s="1017"/>
      <c r="S38" s="1017"/>
      <c r="T38" s="1017"/>
      <c r="U38" s="218"/>
      <c r="Z38" s="233"/>
      <c r="AA38" s="1048"/>
      <c r="AB38" s="997"/>
      <c r="AC38" s="220"/>
      <c r="AD38" s="983" t="s">
        <v>15</v>
      </c>
      <c r="AE38" s="983"/>
      <c r="AF38" s="983"/>
      <c r="AG38" s="983"/>
      <c r="AH38" s="983"/>
      <c r="AI38" s="996"/>
      <c r="AJ38" s="997"/>
      <c r="AK38" s="220"/>
      <c r="AL38" s="983" t="s">
        <v>15</v>
      </c>
      <c r="AM38" s="983"/>
      <c r="AN38" s="983"/>
      <c r="AO38" s="983"/>
      <c r="AP38" s="983"/>
      <c r="AS38" s="993"/>
      <c r="AT38" s="994"/>
      <c r="AU38" s="994"/>
      <c r="AV38" s="994"/>
      <c r="AW38" s="994"/>
      <c r="AX38" s="994"/>
      <c r="AY38" s="994"/>
      <c r="AZ38" s="994"/>
      <c r="BA38" s="994"/>
      <c r="BB38" s="994"/>
      <c r="BC38" s="994"/>
      <c r="BD38" s="994"/>
      <c r="BE38" s="994"/>
      <c r="BF38" s="994"/>
      <c r="BG38" s="994"/>
      <c r="BH38" s="995"/>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0" t="s">
        <v>2218</v>
      </c>
      <c r="C40" s="1140"/>
      <c r="D40" s="1140"/>
      <c r="E40" s="1140"/>
      <c r="F40" s="1140"/>
      <c r="G40" s="1013" t="str">
        <f>IFERROR(VLOOKUP(Y5,【参考】数式用!AS5:AT27,2,0),"")</f>
        <v/>
      </c>
      <c r="H40" s="1013"/>
      <c r="I40" s="1013"/>
      <c r="J40" s="1013"/>
      <c r="K40" s="1013"/>
      <c r="L40" s="1013"/>
      <c r="M40" s="1013"/>
      <c r="N40" s="1013"/>
      <c r="O40" s="1013"/>
      <c r="P40" s="1013"/>
      <c r="Q40" s="1013"/>
      <c r="R40" s="1013"/>
      <c r="S40" s="1013"/>
      <c r="T40" s="1013"/>
      <c r="U40" s="192"/>
      <c r="V40" s="526" t="str">
        <f>IFERROR(IF(G9="特定加算Ⅰ","✓",""),"")</f>
        <v/>
      </c>
      <c r="W40" s="1014" t="s">
        <v>14</v>
      </c>
      <c r="X40" s="1015"/>
      <c r="Y40" s="1015"/>
      <c r="Z40" s="1016"/>
      <c r="AA40" s="996" t="s">
        <v>12</v>
      </c>
      <c r="AB40" s="997"/>
      <c r="AC40" s="220"/>
      <c r="AD40" s="983" t="s">
        <v>14</v>
      </c>
      <c r="AE40" s="983"/>
      <c r="AF40" s="983"/>
      <c r="AG40" s="983"/>
      <c r="AH40" s="983"/>
      <c r="AI40" s="996" t="s">
        <v>12</v>
      </c>
      <c r="AJ40" s="997"/>
      <c r="AK40" s="220"/>
      <c r="AL40" s="983" t="s">
        <v>14</v>
      </c>
      <c r="AM40" s="983"/>
      <c r="AN40" s="983"/>
      <c r="AO40" s="983"/>
      <c r="AP40" s="983"/>
      <c r="AS40" s="98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8"/>
      <c r="AU40" s="988"/>
      <c r="AV40" s="988"/>
      <c r="AW40" s="988"/>
      <c r="AX40" s="988"/>
      <c r="AY40" s="988"/>
      <c r="AZ40" s="988"/>
      <c r="BA40" s="988"/>
      <c r="BB40" s="988"/>
      <c r="BC40" s="988"/>
      <c r="BD40" s="988"/>
      <c r="BE40" s="988"/>
      <c r="BF40" s="988"/>
      <c r="BG40" s="988"/>
      <c r="BH40" s="989"/>
    </row>
    <row r="41" spans="2:82" ht="22.5" customHeight="1">
      <c r="B41" s="1140"/>
      <c r="C41" s="1140"/>
      <c r="D41" s="1140"/>
      <c r="E41" s="1140"/>
      <c r="F41" s="1140"/>
      <c r="G41" s="1013"/>
      <c r="H41" s="1013"/>
      <c r="I41" s="1013"/>
      <c r="J41" s="1013"/>
      <c r="K41" s="1013"/>
      <c r="L41" s="1013"/>
      <c r="M41" s="1013"/>
      <c r="N41" s="1013"/>
      <c r="O41" s="1013"/>
      <c r="P41" s="1013"/>
      <c r="Q41" s="1013"/>
      <c r="R41" s="1013"/>
      <c r="S41" s="1013"/>
      <c r="T41" s="1013"/>
      <c r="U41" s="192"/>
      <c r="V41" s="526" t="str">
        <f>IFERROR(IF(OR(G9="特定加算Ⅱ",G9="特定加算なし"),"✓",""),"")</f>
        <v/>
      </c>
      <c r="W41" s="1014" t="s">
        <v>15</v>
      </c>
      <c r="X41" s="1015"/>
      <c r="Y41" s="1015"/>
      <c r="Z41" s="1016"/>
      <c r="AA41" s="996"/>
      <c r="AB41" s="997"/>
      <c r="AC41" s="234" t="s">
        <v>85</v>
      </c>
      <c r="AD41" s="1025"/>
      <c r="AE41" s="1026"/>
      <c r="AF41" s="1026"/>
      <c r="AG41" s="1026"/>
      <c r="AH41" s="1027"/>
      <c r="AI41" s="996"/>
      <c r="AJ41" s="997"/>
      <c r="AK41" s="234" t="s">
        <v>85</v>
      </c>
      <c r="AL41" s="1025"/>
      <c r="AM41" s="1026"/>
      <c r="AN41" s="1026"/>
      <c r="AO41" s="1026"/>
      <c r="AP41" s="1027"/>
      <c r="AS41" s="990"/>
      <c r="AT41" s="991"/>
      <c r="AU41" s="991"/>
      <c r="AV41" s="991"/>
      <c r="AW41" s="991"/>
      <c r="AX41" s="991"/>
      <c r="AY41" s="991"/>
      <c r="AZ41" s="991"/>
      <c r="BA41" s="991"/>
      <c r="BB41" s="991"/>
      <c r="BC41" s="991"/>
      <c r="BD41" s="991"/>
      <c r="BE41" s="991"/>
      <c r="BF41" s="991"/>
      <c r="BG41" s="991"/>
      <c r="BH41" s="992"/>
    </row>
    <row r="42" spans="2:82" ht="17.100000000000001" customHeight="1" thickBot="1">
      <c r="B42" s="1140"/>
      <c r="C42" s="1140"/>
      <c r="D42" s="1140"/>
      <c r="E42" s="1140"/>
      <c r="F42" s="1140"/>
      <c r="G42" s="1013"/>
      <c r="H42" s="1013"/>
      <c r="I42" s="1013"/>
      <c r="J42" s="1013"/>
      <c r="K42" s="1013"/>
      <c r="L42" s="1013"/>
      <c r="M42" s="1013"/>
      <c r="N42" s="1013"/>
      <c r="O42" s="1013"/>
      <c r="P42" s="1013"/>
      <c r="Q42" s="1013"/>
      <c r="R42" s="1013"/>
      <c r="S42" s="1013"/>
      <c r="T42" s="1013"/>
      <c r="U42" s="192"/>
      <c r="V42" s="185"/>
      <c r="W42" s="235"/>
      <c r="X42" s="235"/>
      <c r="Y42" s="235"/>
      <c r="Z42" s="235"/>
      <c r="AA42" s="529"/>
      <c r="AB42" s="529"/>
      <c r="AC42" s="236"/>
      <c r="AD42" s="983" t="s">
        <v>15</v>
      </c>
      <c r="AE42" s="983"/>
      <c r="AF42" s="983"/>
      <c r="AG42" s="983"/>
      <c r="AH42" s="983"/>
      <c r="AI42" s="529"/>
      <c r="AJ42" s="529"/>
      <c r="AK42" s="236"/>
      <c r="AL42" s="983" t="s">
        <v>15</v>
      </c>
      <c r="AM42" s="983"/>
      <c r="AN42" s="983"/>
      <c r="AO42" s="983"/>
      <c r="AP42" s="983"/>
      <c r="AS42" s="993"/>
      <c r="AT42" s="994"/>
      <c r="AU42" s="994"/>
      <c r="AV42" s="994"/>
      <c r="AW42" s="994"/>
      <c r="AX42" s="994"/>
      <c r="AY42" s="994"/>
      <c r="AZ42" s="994"/>
      <c r="BA42" s="994"/>
      <c r="BB42" s="994"/>
      <c r="BC42" s="994"/>
      <c r="BD42" s="994"/>
      <c r="BE42" s="994"/>
      <c r="BF42" s="994"/>
      <c r="BG42" s="994"/>
      <c r="BH42" s="995"/>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0" t="s">
        <v>2219</v>
      </c>
      <c r="C44" s="1140"/>
      <c r="D44" s="1140"/>
      <c r="E44" s="1140"/>
      <c r="F44" s="1140"/>
      <c r="G44" s="1013" t="s">
        <v>2156</v>
      </c>
      <c r="H44" s="1013"/>
      <c r="I44" s="1013"/>
      <c r="J44" s="1013"/>
      <c r="K44" s="1013"/>
      <c r="L44" s="1013"/>
      <c r="M44" s="1013"/>
      <c r="N44" s="1013"/>
      <c r="O44" s="1013"/>
      <c r="P44" s="1013"/>
      <c r="Q44" s="1013"/>
      <c r="R44" s="1013"/>
      <c r="S44" s="1013"/>
      <c r="T44" s="1013"/>
      <c r="U44" s="218"/>
      <c r="V44" s="526" t="str">
        <f>IFERROR(IF(OR(G9="特定加算Ⅰ",G9="特定加算Ⅱ"),"✓",""),"")</f>
        <v/>
      </c>
      <c r="W44" s="1014" t="s">
        <v>14</v>
      </c>
      <c r="X44" s="1015"/>
      <c r="Y44" s="1015"/>
      <c r="Z44" s="1016"/>
      <c r="AA44" s="996" t="s">
        <v>12</v>
      </c>
      <c r="AB44" s="997"/>
      <c r="AC44" s="220"/>
      <c r="AD44" s="983" t="s">
        <v>14</v>
      </c>
      <c r="AE44" s="983"/>
      <c r="AF44" s="983"/>
      <c r="AG44" s="983"/>
      <c r="AH44" s="983"/>
      <c r="AI44" s="996" t="s">
        <v>12</v>
      </c>
      <c r="AJ44" s="997"/>
      <c r="AK44" s="220"/>
      <c r="AL44" s="983" t="s">
        <v>14</v>
      </c>
      <c r="AM44" s="983"/>
      <c r="AN44" s="983"/>
      <c r="AO44" s="983"/>
      <c r="AP44" s="983"/>
      <c r="AS44" s="987" t="str">
        <f>IFERROR(IF(AS63="○","！R5年度に満たしていた要件を満たさない計画になっている。",IF(OR(AH63=2,AP63=2),VLOOKUP(AS1,【参考】数式用2!E6:S23,15,FALSE),"")),"")</f>
        <v/>
      </c>
      <c r="AT44" s="988"/>
      <c r="AU44" s="988"/>
      <c r="AV44" s="988"/>
      <c r="AW44" s="988"/>
      <c r="AX44" s="988"/>
      <c r="AY44" s="988"/>
      <c r="AZ44" s="988"/>
      <c r="BA44" s="988"/>
      <c r="BB44" s="988"/>
      <c r="BC44" s="988"/>
      <c r="BD44" s="988"/>
      <c r="BE44" s="988"/>
      <c r="BF44" s="988"/>
      <c r="BG44" s="988"/>
      <c r="BH44" s="989"/>
    </row>
    <row r="45" spans="2:82" ht="17.100000000000001" customHeight="1" thickBot="1">
      <c r="B45" s="1140"/>
      <c r="C45" s="1140"/>
      <c r="D45" s="1140"/>
      <c r="E45" s="1140"/>
      <c r="F45" s="1140"/>
      <c r="G45" s="1013"/>
      <c r="H45" s="1013"/>
      <c r="I45" s="1013"/>
      <c r="J45" s="1013"/>
      <c r="K45" s="1013"/>
      <c r="L45" s="1013"/>
      <c r="M45" s="1013"/>
      <c r="N45" s="1013"/>
      <c r="O45" s="1013"/>
      <c r="P45" s="1013"/>
      <c r="Q45" s="1013"/>
      <c r="R45" s="1013"/>
      <c r="S45" s="1013"/>
      <c r="T45" s="1013"/>
      <c r="U45" s="218"/>
      <c r="V45" s="526" t="str">
        <f>IFERROR(IF(G9="特定加算なし","✓",""),"")</f>
        <v/>
      </c>
      <c r="W45" s="1014" t="s">
        <v>15</v>
      </c>
      <c r="X45" s="1015"/>
      <c r="Y45" s="1015"/>
      <c r="Z45" s="1016"/>
      <c r="AA45" s="996"/>
      <c r="AB45" s="997"/>
      <c r="AC45" s="220"/>
      <c r="AD45" s="983" t="s">
        <v>15</v>
      </c>
      <c r="AE45" s="983"/>
      <c r="AF45" s="983"/>
      <c r="AG45" s="983"/>
      <c r="AH45" s="983"/>
      <c r="AI45" s="996"/>
      <c r="AJ45" s="997"/>
      <c r="AK45" s="220"/>
      <c r="AL45" s="983" t="s">
        <v>15</v>
      </c>
      <c r="AM45" s="983"/>
      <c r="AN45" s="983"/>
      <c r="AO45" s="983"/>
      <c r="AP45" s="983"/>
      <c r="AS45" s="993"/>
      <c r="AT45" s="994"/>
      <c r="AU45" s="994"/>
      <c r="AV45" s="994"/>
      <c r="AW45" s="994"/>
      <c r="AX45" s="994"/>
      <c r="AY45" s="994"/>
      <c r="AZ45" s="994"/>
      <c r="BA45" s="994"/>
      <c r="BB45" s="994"/>
      <c r="BC45" s="994"/>
      <c r="BD45" s="994"/>
      <c r="BE45" s="994"/>
      <c r="BF45" s="994"/>
      <c r="BG45" s="994"/>
      <c r="BH45" s="995"/>
      <c r="BO45" s="238"/>
    </row>
    <row r="46" spans="2:82" ht="11.25" customHeight="1">
      <c r="B46" s="224"/>
      <c r="AJ46" s="239"/>
      <c r="AK46" s="239"/>
      <c r="AL46" s="239"/>
      <c r="AM46" s="239"/>
      <c r="AN46" s="239"/>
      <c r="AO46" s="239"/>
      <c r="AP46" s="239"/>
    </row>
    <row r="47" spans="2:82" ht="21" customHeight="1">
      <c r="B47" s="1135" t="s">
        <v>2311</v>
      </c>
      <c r="C47" s="1135"/>
      <c r="D47" s="1135"/>
      <c r="E47" s="1135"/>
      <c r="F47" s="1135"/>
      <c r="G47" s="1135"/>
      <c r="H47" s="1135"/>
      <c r="I47" s="1135"/>
      <c r="J47" s="1135"/>
      <c r="K47" s="1135"/>
      <c r="L47" s="1135"/>
      <c r="M47" s="1135"/>
      <c r="N47" s="1135"/>
      <c r="O47" s="1135"/>
      <c r="P47" s="1135"/>
      <c r="Q47" s="1135"/>
      <c r="R47" s="1135"/>
      <c r="S47" s="1135"/>
      <c r="T47" s="1135"/>
      <c r="U47" s="1135"/>
      <c r="V47" s="1135"/>
      <c r="W47" s="1135"/>
      <c r="X47" s="1135"/>
      <c r="Y47" s="1135"/>
      <c r="Z47" s="1135"/>
      <c r="AA47" s="1135"/>
      <c r="AB47" s="1135"/>
      <c r="AC47" s="1135"/>
      <c r="AD47" s="1135"/>
      <c r="AE47" s="1135"/>
      <c r="AF47" s="1135"/>
      <c r="AG47" s="1135"/>
      <c r="AH47" s="113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37"/>
      <c r="C48" s="1138"/>
      <c r="D48" s="1138"/>
      <c r="E48" s="1138"/>
      <c r="F48" s="1139"/>
      <c r="G48" s="1153" t="str">
        <f>IF(F15=4,"R6.4～R6.5",IF(F15=5,"R6.5",""))</f>
        <v>R6.4～R6.5</v>
      </c>
      <c r="H48" s="1153"/>
      <c r="I48" s="1153"/>
      <c r="J48" s="1153"/>
      <c r="K48" s="1153"/>
      <c r="L48" s="1153"/>
      <c r="M48" s="1153"/>
      <c r="N48" s="1153"/>
      <c r="O48" s="1153"/>
      <c r="P48" s="1153"/>
      <c r="Q48" s="1153"/>
      <c r="R48" s="1153"/>
      <c r="S48" s="1153"/>
      <c r="T48" s="1153"/>
      <c r="U48" s="1153"/>
      <c r="V48" s="1153"/>
      <c r="W48" s="1153"/>
      <c r="X48" s="1153"/>
      <c r="Y48" s="1153"/>
      <c r="Z48" s="1153"/>
      <c r="AA48" s="996" t="s">
        <v>12</v>
      </c>
      <c r="AB48" s="997"/>
      <c r="AC48" s="1153" t="str">
        <f>IF(OR(F15=4,F15=5),"R6.6","R"&amp;D15&amp;"."&amp;F15)&amp;"～R"&amp;K15&amp;"."&amp;M15</f>
        <v>R6.6～R7.3</v>
      </c>
      <c r="AD48" s="1153"/>
      <c r="AE48" s="1153"/>
      <c r="AF48" s="1153"/>
      <c r="AG48" s="1153"/>
      <c r="AH48" s="1153"/>
      <c r="AS48" s="1005" t="str">
        <f>IFERROR(IF(AND(OR(AP58=1,AP58=2),OR(AP59=1,AP59=2),OR(AP60=1,AP60=2)),"処遇加算Ⅰ",IF(AND(OR(AP58=1,AP58=2),OR(AP59=1,AP59=2),OR(AP60=0,AP60=3)),"処遇加算Ⅱ",IF(OR(OR(AP58=1,AP58=2),OR(AP59=1,AP59=2)),"処遇加算Ⅲ",""))),"")</f>
        <v/>
      </c>
      <c r="AT48" s="1005"/>
      <c r="AU48" s="1005"/>
      <c r="AV48" s="1005"/>
      <c r="AW48" s="1005" t="str">
        <f>IFERROR(IF(AND(AP61=1,AP62=1,AP63=1),"特定加算Ⅰ",IF(AND(AP61=1,AP62=2,AP63=1),"特定加算Ⅱ",IF(OR(AP61=2,AP62=2,AP63=2),"特定加算なし",""))),"")</f>
        <v>特定加算なし</v>
      </c>
      <c r="AX48" s="1005"/>
      <c r="AY48" s="1005"/>
      <c r="AZ48" s="1005"/>
      <c r="BA48" s="1005" t="str">
        <f>IFERROR(IF(OR(L9="ベア加算",AND(L9="ベア加算なし",AP57=1)),"ベア加算",IF(AP57=2,"ベア加算なし","")),"")</f>
        <v/>
      </c>
      <c r="BB48" s="1005"/>
      <c r="BC48" s="1005"/>
      <c r="BD48" s="1005"/>
      <c r="BE48" s="1006" t="str">
        <f>AS48&amp;AW48&amp;BA48</f>
        <v>特定加算なし</v>
      </c>
      <c r="BF48" s="1006"/>
      <c r="BG48" s="1006"/>
      <c r="BH48" s="1006"/>
      <c r="BI48" s="1006"/>
      <c r="BJ48" s="1006"/>
      <c r="BK48" s="1006"/>
      <c r="BL48" s="1006"/>
      <c r="BM48" s="1006"/>
      <c r="BN48" s="1006"/>
      <c r="BO48" s="1006"/>
      <c r="BP48" s="1006"/>
      <c r="BQ48" s="241"/>
      <c r="BR48" s="241"/>
      <c r="BS48" s="241"/>
      <c r="BT48" s="241"/>
      <c r="BU48" s="241"/>
      <c r="BV48" s="241"/>
      <c r="BW48" s="241"/>
      <c r="BX48" s="241"/>
      <c r="BY48" s="241"/>
      <c r="BZ48" s="241"/>
      <c r="CD48" s="242"/>
    </row>
    <row r="49" spans="2:82" ht="18" customHeight="1">
      <c r="B49" s="1141" t="s">
        <v>2158</v>
      </c>
      <c r="C49" s="1142"/>
      <c r="D49" s="1142"/>
      <c r="E49" s="1142"/>
      <c r="F49" s="1143"/>
      <c r="G49" s="1126" t="str">
        <f>IFERROR(IF(AND(OR(AH58=1,AH58=2),OR(AH59=1,AH59=2),OR(AH60=1,AH60=2)),"処遇加算Ⅰ",IF(AND(OR(AH58=1,AH58=2),OR(AH59=1,AH59=2),OR(AH60=0,AH60=3)),"処遇加算Ⅱ",IF(OR(OR(AH58=1,AH58=2),OR(AH59=1,AH59=2)),"処遇加算Ⅲ",""))),"")</f>
        <v/>
      </c>
      <c r="H49" s="1127"/>
      <c r="I49" s="1127"/>
      <c r="J49" s="1127"/>
      <c r="K49" s="1152"/>
      <c r="L49" s="1126" t="str">
        <f>IFERROR(IF(G9="","",IF(AND(AH61=1,AH62=1,AH63=1),"特定加算Ⅰ",IF(AND(AH61=1,AH62=2,AH63=1),"特定加算Ⅱ",IF(OR(AH61=2,AH62=2,AH63=2),"特定加算なし","")))),"")</f>
        <v/>
      </c>
      <c r="M49" s="1127"/>
      <c r="N49" s="1127"/>
      <c r="O49" s="1127"/>
      <c r="P49" s="1128"/>
      <c r="Q49" s="1129" t="str">
        <f>IFERROR(IF(OR(L9="ベア加算",AND(L9="ベア加算なし",AH57=1)),"ベア加算",IF(AH57=2,"ベア加算なし","")),"")</f>
        <v/>
      </c>
      <c r="R49" s="1127"/>
      <c r="S49" s="1127"/>
      <c r="T49" s="1127"/>
      <c r="U49" s="1128"/>
      <c r="V49" s="1130" t="s">
        <v>10</v>
      </c>
      <c r="W49" s="1131"/>
      <c r="X49" s="1131"/>
      <c r="Y49" s="1131"/>
      <c r="Z49" s="1131"/>
      <c r="AA49" s="1048"/>
      <c r="AB49" s="1048"/>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1" t="s">
        <v>2159</v>
      </c>
      <c r="C50" s="1142"/>
      <c r="D50" s="1142"/>
      <c r="E50" s="1142"/>
      <c r="F50" s="1143"/>
      <c r="G50" s="1147" t="str">
        <f>IFERROR(VLOOKUP(Y5,【参考】数式用!$A$5:$J$27,MATCH(G49,【参考】数式用!$B$4:$J$4,0)+1,0),"")</f>
        <v/>
      </c>
      <c r="H50" s="1148"/>
      <c r="I50" s="1148"/>
      <c r="J50" s="1148"/>
      <c r="K50" s="1149"/>
      <c r="L50" s="1147" t="str">
        <f>IFERROR(VLOOKUP(Y5,【参考】数式用!$A$5:$J$27,MATCH(L49,【参考】数式用!$B$4:$J$4,0)+1,0),"")</f>
        <v/>
      </c>
      <c r="M50" s="1148"/>
      <c r="N50" s="1148"/>
      <c r="O50" s="1148"/>
      <c r="P50" s="1150"/>
      <c r="Q50" s="1151" t="str">
        <f>IFERROR(VLOOKUP(Y5,【参考】数式用!$A$5:$J$27,MATCH(Q49,【参考】数式用!$B$4:$J$4,0)+1,0),"")</f>
        <v/>
      </c>
      <c r="R50" s="1148"/>
      <c r="S50" s="1148"/>
      <c r="T50" s="1148"/>
      <c r="U50" s="1150"/>
      <c r="V50" s="1106">
        <f>SUM(G50,L50,Q50)</f>
        <v>0</v>
      </c>
      <c r="W50" s="1107"/>
      <c r="X50" s="1107"/>
      <c r="Y50" s="1107"/>
      <c r="Z50" s="1107"/>
      <c r="AA50" s="1048"/>
      <c r="AB50" s="1048"/>
      <c r="AC50" s="1160" t="str">
        <f>IFERROR(VLOOKUP(Y5,【参考】数式用!$A$5:$AB$27,MATCH(AC49,【参考】数式用!$B$4:$AB$4,0)+1,FALSE),"")</f>
        <v/>
      </c>
      <c r="AD50" s="1161"/>
      <c r="AE50" s="1161"/>
      <c r="AF50" s="1161"/>
      <c r="AG50" s="1161"/>
      <c r="AH50" s="1162"/>
      <c r="AS50" s="1003" t="s">
        <v>2190</v>
      </c>
      <c r="AT50" s="1003"/>
      <c r="AU50" s="1003"/>
      <c r="AV50" s="1003"/>
      <c r="AW50" s="1003" t="s">
        <v>2191</v>
      </c>
      <c r="AX50" s="1003"/>
      <c r="AY50" s="1003"/>
      <c r="AZ50" s="1003"/>
      <c r="BA50" s="1003" t="s">
        <v>13</v>
      </c>
      <c r="BB50" s="1003"/>
      <c r="BC50" s="1003"/>
      <c r="BD50" s="1003"/>
      <c r="BE50" s="1003" t="s">
        <v>2192</v>
      </c>
      <c r="BF50" s="1003"/>
      <c r="BG50" s="1003"/>
      <c r="BH50" s="1003"/>
      <c r="BI50" s="1003" t="s">
        <v>2195</v>
      </c>
      <c r="BJ50" s="1003"/>
      <c r="BK50" s="1003"/>
      <c r="BL50" s="1003"/>
      <c r="BM50" s="241"/>
      <c r="BN50" s="1003" t="s">
        <v>2194</v>
      </c>
      <c r="BO50" s="1003"/>
      <c r="BP50" s="1003"/>
      <c r="BQ50" s="1003"/>
      <c r="BR50" s="1003"/>
      <c r="BS50" s="1003"/>
      <c r="BT50" s="241"/>
      <c r="BV50" s="1164" t="s">
        <v>2197</v>
      </c>
      <c r="BW50" s="1165"/>
      <c r="BX50" s="1165"/>
      <c r="BY50" s="1165"/>
      <c r="BZ50" s="1165"/>
      <c r="CA50" s="1166"/>
      <c r="CD50" s="242"/>
    </row>
    <row r="51" spans="2:82" ht="17.25" customHeight="1">
      <c r="B51" s="1144" t="s">
        <v>2288</v>
      </c>
      <c r="C51" s="1145"/>
      <c r="D51" s="1145"/>
      <c r="E51" s="1145"/>
      <c r="F51" s="1146"/>
      <c r="G51" s="1021" t="str">
        <f>IFERROR(ROUNDDOWN(ROUND(AM5*G50,0)*P5,0)*H53,"")</f>
        <v/>
      </c>
      <c r="H51" s="1021"/>
      <c r="I51" s="1021"/>
      <c r="J51" s="1021"/>
      <c r="K51" s="148" t="s">
        <v>2283</v>
      </c>
      <c r="L51" s="1020" t="str">
        <f>IFERROR(ROUNDDOWN(ROUND(AM5*L50,0)*P5,0)*H53,"")</f>
        <v/>
      </c>
      <c r="M51" s="1021"/>
      <c r="N51" s="1021"/>
      <c r="O51" s="1021"/>
      <c r="P51" s="148" t="s">
        <v>2283</v>
      </c>
      <c r="Q51" s="1020" t="str">
        <f>IFERROR(ROUNDDOWN(ROUND(AM5*Q50,0)*P5,0)*H53,"")</f>
        <v/>
      </c>
      <c r="R51" s="1021"/>
      <c r="S51" s="1021"/>
      <c r="T51" s="1021"/>
      <c r="U51" s="149" t="s">
        <v>2283</v>
      </c>
      <c r="V51" s="1124">
        <f>IFERROR(SUM(G51,L51,Q51),"")</f>
        <v>0</v>
      </c>
      <c r="W51" s="1125"/>
      <c r="X51" s="1125"/>
      <c r="Y51" s="1125"/>
      <c r="Z51" s="150" t="s">
        <v>2283</v>
      </c>
      <c r="AB51" s="151"/>
      <c r="AC51" s="1020" t="str">
        <f>IFERROR(ROUNDDOWN(ROUND(AM5*AC50,0)*P5,0)*AD53,"")</f>
        <v/>
      </c>
      <c r="AD51" s="1021"/>
      <c r="AE51" s="1021"/>
      <c r="AF51" s="1021"/>
      <c r="AG51" s="1021"/>
      <c r="AH51" s="149" t="s">
        <v>2283</v>
      </c>
      <c r="AS51" s="1008" t="str">
        <f>IFERROR(ROUNDDOWN(ROUND(AM5*(G50-B10),0)*P5,0)*H53,"")</f>
        <v/>
      </c>
      <c r="AT51" s="1008"/>
      <c r="AU51" s="1008"/>
      <c r="AV51" s="1008"/>
      <c r="AW51" s="1008" t="str">
        <f>IFERROR(ROUNDDOWN(ROUND(AM5*(L50-G10),0)*P5,0)*H53,"")</f>
        <v/>
      </c>
      <c r="AX51" s="1008"/>
      <c r="AY51" s="1008"/>
      <c r="AZ51" s="1008"/>
      <c r="BA51" s="1008" t="str">
        <f>IFERROR(ROUNDDOWN(ROUND(AM5*(Q50-L10),0)*P5,0)*H53,"")</f>
        <v/>
      </c>
      <c r="BB51" s="1008"/>
      <c r="BC51" s="1008"/>
      <c r="BD51" s="1008"/>
      <c r="BE51" s="1008" t="str">
        <f>IFERROR(ROUNDDOWN(ROUND(AM5*(AC50-Q10),0)*P5,0)*AD53,"")</f>
        <v/>
      </c>
      <c r="BF51" s="1008"/>
      <c r="BG51" s="1008"/>
      <c r="BH51" s="1008"/>
      <c r="BI51" s="1008">
        <f>SUM(AS51:BH51)</f>
        <v>0</v>
      </c>
      <c r="BJ51" s="1008"/>
      <c r="BK51" s="1008"/>
      <c r="BL51" s="1008"/>
      <c r="BM51" s="241"/>
      <c r="BN51" s="1008" t="str">
        <f>IFERROR(ROUNDDOWN(ROUNDDOWN(ROUND(AM5*(VLOOKUP(Y5,【参考】数式用!$A$5:$AB$27,14,FALSE)),0)*P5,0)*AD53*0.5,0),"")</f>
        <v/>
      </c>
      <c r="BO51" s="1008"/>
      <c r="BP51" s="1008"/>
      <c r="BQ51" s="1008"/>
      <c r="BR51" s="1008"/>
      <c r="BS51" s="1008"/>
      <c r="BT51" s="241"/>
      <c r="BV51" s="1167">
        <f>IF(AND(Q49="ベア加算なし",BA48="ベア加算"),ROUNDDOWN(ROUND(AM5*VLOOKUP(Y5,【参考】数式用!$A$5:$AB$27,9,FALSE),0)*P5,0)*AD53,0)</f>
        <v>0</v>
      </c>
      <c r="BW51" s="1168"/>
      <c r="BX51" s="1168"/>
      <c r="BY51" s="1168"/>
      <c r="BZ51" s="1168"/>
      <c r="CA51" s="1169"/>
      <c r="CD51" s="242"/>
    </row>
    <row r="52" spans="2:82" ht="13.5" customHeight="1">
      <c r="B52" s="1144"/>
      <c r="C52" s="1145"/>
      <c r="D52" s="1145"/>
      <c r="E52" s="1145"/>
      <c r="F52" s="1146"/>
      <c r="G52" s="1024" t="str">
        <f>IFERROR("("&amp;TEXT(G51/H53,"#,##0円")&amp;"/月)","")</f>
        <v/>
      </c>
      <c r="H52" s="1019"/>
      <c r="I52" s="1019"/>
      <c r="J52" s="1019"/>
      <c r="K52" s="1019"/>
      <c r="L52" s="1019" t="str">
        <f>IFERROR("("&amp;TEXT(L51/H53,"#,##0円")&amp;"/月)","")</f>
        <v/>
      </c>
      <c r="M52" s="1019"/>
      <c r="N52" s="1019"/>
      <c r="O52" s="1019"/>
      <c r="P52" s="1019"/>
      <c r="Q52" s="1019" t="str">
        <f>IFERROR("("&amp;TEXT(Q51/H53,"#,##0円")&amp;"/月)","")</f>
        <v/>
      </c>
      <c r="R52" s="1019"/>
      <c r="S52" s="1019"/>
      <c r="T52" s="1019"/>
      <c r="U52" s="1019"/>
      <c r="V52" s="1019" t="str">
        <f>IFERROR("("&amp;TEXT(V51/H53,"#,##0円")&amp;"/月)","")</f>
        <v>(0円/月)</v>
      </c>
      <c r="W52" s="1019"/>
      <c r="X52" s="1019"/>
      <c r="Y52" s="1019"/>
      <c r="Z52" s="1019"/>
      <c r="AB52" s="151"/>
      <c r="AC52" s="1022" t="str">
        <f>IFERROR("("&amp;TEXT(AC51/AD53,"#,##0円")&amp;"/月)","")</f>
        <v/>
      </c>
      <c r="AD52" s="1023"/>
      <c r="AE52" s="1023"/>
      <c r="AF52" s="1023"/>
      <c r="AG52" s="1023"/>
      <c r="AH52" s="102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6" t="s">
        <v>239</v>
      </c>
      <c r="V56" s="1006"/>
      <c r="W56" s="1006"/>
      <c r="X56" s="1006"/>
      <c r="Y56" s="1006"/>
      <c r="Z56" s="1006"/>
      <c r="AA56" s="245"/>
      <c r="AB56" s="249"/>
      <c r="AC56" s="1006" t="str">
        <f>IF(F15=4,"R6.4～R6.5",IF(F15=5,"R6.5",""))</f>
        <v>R6.4～R6.5</v>
      </c>
      <c r="AD56" s="1006"/>
      <c r="AE56" s="1006"/>
      <c r="AF56" s="1006"/>
      <c r="AG56" s="1006"/>
      <c r="AH56" s="1006"/>
      <c r="AI56" s="250"/>
      <c r="AJ56" s="249"/>
      <c r="AK56" s="1006" t="str">
        <f>IF(OR(F15=4,F15=5),"R6.6","R"&amp;D15&amp;"."&amp;F15)&amp;"～R"&amp;K15&amp;"."&amp;M15</f>
        <v>R6.6～R7.3</v>
      </c>
      <c r="AL56" s="1006"/>
      <c r="AM56" s="1006"/>
      <c r="AN56" s="1006"/>
      <c r="AO56" s="1006"/>
      <c r="AP56" s="1006"/>
      <c r="AQ56" s="245"/>
      <c r="AR56" s="245"/>
      <c r="AS56" s="1009" t="s">
        <v>2404</v>
      </c>
      <c r="AT56" s="1009"/>
      <c r="AU56" s="1009"/>
      <c r="AV56" s="1009"/>
      <c r="AW56" s="1009" t="s">
        <v>2403</v>
      </c>
      <c r="AX56" s="1009"/>
      <c r="AY56" s="1009"/>
      <c r="AZ56" s="1009"/>
    </row>
    <row r="57" spans="2:82" ht="15.95" customHeight="1">
      <c r="U57" s="1003" t="s">
        <v>2198</v>
      </c>
      <c r="V57" s="1003"/>
      <c r="W57" s="1003"/>
      <c r="X57" s="1003"/>
      <c r="Y57" s="1003"/>
      <c r="Z57" s="527" t="str">
        <f>IF(AND(B9&lt;&gt;"処遇加算なし",F15=4),IF(V21="✓",1,IF(V22="✓",2,"")),"")</f>
        <v/>
      </c>
      <c r="AA57" s="245"/>
      <c r="AB57" s="249"/>
      <c r="AC57" s="1003" t="s">
        <v>2198</v>
      </c>
      <c r="AD57" s="1003"/>
      <c r="AE57" s="1003"/>
      <c r="AF57" s="1003"/>
      <c r="AG57" s="1003"/>
      <c r="AH57" s="534">
        <f>IF(AND(F15&lt;&gt;4,F15&lt;&gt;5),0,IF(AT8="○",1,0))</f>
        <v>0</v>
      </c>
      <c r="AI57" s="253"/>
      <c r="AJ57" s="249"/>
      <c r="AK57" s="1003" t="s">
        <v>2198</v>
      </c>
      <c r="AL57" s="1003"/>
      <c r="AM57" s="1003"/>
      <c r="AN57" s="1003"/>
      <c r="AO57" s="1003"/>
      <c r="AP57" s="534">
        <f>IF(AT8="○",1,0)</f>
        <v>0</v>
      </c>
      <c r="AQ57" s="245"/>
      <c r="AR57" s="245"/>
      <c r="AS57" s="1002"/>
      <c r="AT57" s="1002"/>
      <c r="AU57" s="1002"/>
      <c r="AV57" s="1002"/>
      <c r="AW57" s="1010"/>
      <c r="AX57" s="1010"/>
      <c r="AY57" s="1010"/>
      <c r="AZ57" s="1010"/>
      <c r="BL57" s="251"/>
      <c r="BN57" s="251"/>
      <c r="BO57" s="251"/>
      <c r="BP57" s="251"/>
      <c r="BQ57" s="251"/>
      <c r="BR57" s="251"/>
      <c r="BS57" s="251"/>
      <c r="BT57" s="251"/>
      <c r="BU57" s="251"/>
      <c r="BV57" s="251"/>
      <c r="BW57" s="251"/>
      <c r="BX57" s="251"/>
      <c r="BY57" s="251"/>
      <c r="BZ57" s="251"/>
      <c r="CA57" s="251"/>
      <c r="CB57" s="251"/>
      <c r="CD57" s="254"/>
    </row>
    <row r="58" spans="2:82" ht="15.95" customHeight="1">
      <c r="U58" s="1012" t="s">
        <v>2199</v>
      </c>
      <c r="V58" s="1012"/>
      <c r="W58" s="1012"/>
      <c r="X58" s="1012"/>
      <c r="Y58" s="1012"/>
      <c r="Z58" s="527" t="str">
        <f>IF(AND(B9&lt;&gt;"処遇加算なし",F15=4),IF(V24="✓",1,IF(V25="✓",2,IF(V26="✓",3,""))),"")</f>
        <v/>
      </c>
      <c r="AA58" s="245"/>
      <c r="AB58" s="249"/>
      <c r="AC58" s="1012" t="s">
        <v>2199</v>
      </c>
      <c r="AD58" s="1012"/>
      <c r="AE58" s="1012"/>
      <c r="AF58" s="1012"/>
      <c r="AG58" s="1012"/>
      <c r="AH58" s="534">
        <f>IF(AND(F15&lt;&gt;4,F15&lt;&gt;5),0,IF(AU8="○",1,3))</f>
        <v>3</v>
      </c>
      <c r="AI58" s="253"/>
      <c r="AJ58" s="249"/>
      <c r="AK58" s="1012" t="s">
        <v>2199</v>
      </c>
      <c r="AL58" s="1012"/>
      <c r="AM58" s="1012"/>
      <c r="AN58" s="1012"/>
      <c r="AO58" s="1012"/>
      <c r="AP58" s="534">
        <f>IF(AU8="○",1,3)</f>
        <v>3</v>
      </c>
      <c r="AQ58" s="245"/>
      <c r="AR58" s="245"/>
      <c r="AS58" s="1003" t="str">
        <f>IF(OR(AND(Z58=1,AH58=3),AND(Z58=1,AP58=3),AND(Z58=2,AH58=3,AH59=3),AND(Z58=2,AP58=3,AP59=3)),"○","")</f>
        <v/>
      </c>
      <c r="AT58" s="1003"/>
      <c r="AU58" s="1003"/>
      <c r="AV58" s="1003"/>
      <c r="AW58" s="1003" t="str">
        <f>IF(OR(AND(Z58=1,AH58=2),AND(Z58=1,AP58=2),AND(Z58=2,AH58=2,AH59=2),AND(Z58=2,AP58=2,AP59=2)),"○","")</f>
        <v/>
      </c>
      <c r="AX58" s="1003"/>
      <c r="AY58" s="1003"/>
      <c r="AZ58" s="1003"/>
      <c r="BL58" s="251"/>
      <c r="BN58" s="251"/>
      <c r="BO58" s="251"/>
      <c r="BP58" s="251"/>
      <c r="BQ58" s="251"/>
      <c r="BR58" s="251"/>
      <c r="BS58" s="251"/>
      <c r="BT58" s="251"/>
      <c r="BU58" s="251"/>
      <c r="BV58" s="251"/>
      <c r="BW58" s="251"/>
      <c r="BX58" s="251"/>
      <c r="BY58" s="251"/>
      <c r="BZ58" s="251"/>
      <c r="CA58" s="251"/>
      <c r="CB58" s="251"/>
      <c r="CD58" s="254"/>
    </row>
    <row r="59" spans="2:82" ht="15.95" customHeight="1">
      <c r="U59" s="1012" t="s">
        <v>2200</v>
      </c>
      <c r="V59" s="1012"/>
      <c r="W59" s="1012"/>
      <c r="X59" s="1012"/>
      <c r="Y59" s="1012"/>
      <c r="Z59" s="527" t="str">
        <f>IF(AND(B9&lt;&gt;"処遇加算なし",F15=4),IF(V28="✓",1,IF(V29="✓",2,IF(V30="✓",3,""))),"")</f>
        <v/>
      </c>
      <c r="AA59" s="245"/>
      <c r="AB59" s="249"/>
      <c r="AC59" s="1012" t="s">
        <v>2200</v>
      </c>
      <c r="AD59" s="1012"/>
      <c r="AE59" s="1012"/>
      <c r="AF59" s="1012"/>
      <c r="AG59" s="1012"/>
      <c r="AH59" s="534">
        <f>IF(AND(F15&lt;&gt;4,F15&lt;&gt;5),0,IF(AV8="○",1,3))</f>
        <v>3</v>
      </c>
      <c r="AI59" s="253"/>
      <c r="AJ59" s="249"/>
      <c r="AK59" s="1012" t="s">
        <v>2200</v>
      </c>
      <c r="AL59" s="1012"/>
      <c r="AM59" s="1012"/>
      <c r="AN59" s="1012"/>
      <c r="AO59" s="1012"/>
      <c r="AP59" s="534">
        <f>IF(AV8="○",1,3)</f>
        <v>3</v>
      </c>
      <c r="AQ59" s="245"/>
      <c r="AR59" s="245"/>
      <c r="AS59" s="1003" t="str">
        <f>IF(OR(AND(Z59=1,AH59=3),AND(Z59=1,AP59=3),AND(Z59=2,AH58=3,AH59=3),AND(Z59=2,AP58=3,AP59=3)),"○","")</f>
        <v/>
      </c>
      <c r="AT59" s="1003"/>
      <c r="AU59" s="1003"/>
      <c r="AV59" s="1003"/>
      <c r="AW59" s="1003" t="str">
        <f>IF(OR(AND(Z59=1,AH58=2),AND(Z59=1,AP58=2),AND(Z59=2,AH58=2,AH59=2),AND(Z59=2,AP58=2,AP59=2)),"○","")</f>
        <v/>
      </c>
      <c r="AX59" s="1003"/>
      <c r="AY59" s="1003"/>
      <c r="AZ59" s="1003"/>
      <c r="BL59" s="251"/>
      <c r="BN59" s="251"/>
      <c r="BO59" s="251"/>
      <c r="BP59" s="251"/>
      <c r="BQ59" s="251"/>
      <c r="BR59" s="251"/>
      <c r="BS59" s="251"/>
      <c r="BT59" s="251"/>
      <c r="BU59" s="251"/>
      <c r="BV59" s="251"/>
      <c r="BW59" s="251"/>
      <c r="BX59" s="251"/>
      <c r="BY59" s="251"/>
      <c r="BZ59" s="251"/>
      <c r="CA59" s="251"/>
      <c r="CB59" s="251"/>
      <c r="CD59" s="254"/>
    </row>
    <row r="60" spans="2:82" ht="15.95" customHeight="1">
      <c r="U60" s="1012" t="s">
        <v>2201</v>
      </c>
      <c r="V60" s="1012"/>
      <c r="W60" s="1012"/>
      <c r="X60" s="1012"/>
      <c r="Y60" s="1012"/>
      <c r="Z60" s="527" t="str">
        <f>IF(AND(B9&lt;&gt;"処遇加算なし",F15=4),IF(V32="✓",1,IF(V33="✓",2,"")),"")</f>
        <v/>
      </c>
      <c r="AA60" s="245"/>
      <c r="AB60" s="249"/>
      <c r="AC60" s="1012" t="s">
        <v>2201</v>
      </c>
      <c r="AD60" s="1012"/>
      <c r="AE60" s="1012"/>
      <c r="AF60" s="1012"/>
      <c r="AG60" s="1012"/>
      <c r="AH60" s="534">
        <f>IF(AND(F15&lt;&gt;4,F15&lt;&gt;5),0,IF(AW8="○",1,3))</f>
        <v>3</v>
      </c>
      <c r="AI60" s="253"/>
      <c r="AJ60" s="249"/>
      <c r="AK60" s="1012" t="s">
        <v>2201</v>
      </c>
      <c r="AL60" s="1012"/>
      <c r="AM60" s="1012"/>
      <c r="AN60" s="1012"/>
      <c r="AO60" s="1012"/>
      <c r="AP60" s="534">
        <f>IF(AW8="○",1,3)</f>
        <v>3</v>
      </c>
      <c r="AQ60" s="245"/>
      <c r="AR60" s="245"/>
      <c r="AS60" s="1004" t="str">
        <f>IF(OR(AND(Z60=1,AH60=3),AND(Z60=1,AP60=3)),"○","")</f>
        <v/>
      </c>
      <c r="AT60" s="1004"/>
      <c r="AU60" s="1004"/>
      <c r="AV60" s="1004"/>
      <c r="AW60" s="1004" t="str">
        <f>IF(OR(AND(Z60=1,AH60=2),AND(Z60=1,AP60=2)),"○","")</f>
        <v/>
      </c>
      <c r="AX60" s="1004"/>
      <c r="AY60" s="1004"/>
      <c r="AZ60" s="1004"/>
      <c r="BL60" s="251"/>
      <c r="BN60" s="251"/>
      <c r="BO60" s="251"/>
      <c r="BP60" s="251"/>
      <c r="BQ60" s="251"/>
      <c r="BR60" s="251"/>
      <c r="BS60" s="251"/>
      <c r="BT60" s="251"/>
      <c r="BU60" s="251"/>
      <c r="BV60" s="251"/>
      <c r="BW60" s="251"/>
      <c r="BX60" s="251"/>
      <c r="BY60" s="251"/>
      <c r="BZ60" s="251"/>
      <c r="CA60" s="251"/>
      <c r="CB60" s="251"/>
      <c r="CD60" s="254"/>
    </row>
    <row r="61" spans="2:82" ht="15.95" customHeight="1">
      <c r="U61" s="1012" t="s">
        <v>2202</v>
      </c>
      <c r="V61" s="1012"/>
      <c r="W61" s="1012"/>
      <c r="X61" s="1012"/>
      <c r="Y61" s="1012"/>
      <c r="Z61" s="527" t="str">
        <f>IF(AND(B9&lt;&gt;"処遇加算なし",F15=4),IF(V36="✓",1,IF(V37="✓",2,"")),"")</f>
        <v/>
      </c>
      <c r="AA61" s="245"/>
      <c r="AB61" s="249"/>
      <c r="AC61" s="1012" t="s">
        <v>2202</v>
      </c>
      <c r="AD61" s="1012"/>
      <c r="AE61" s="1012"/>
      <c r="AF61" s="1012"/>
      <c r="AG61" s="1012"/>
      <c r="AH61" s="534">
        <f>IF(AND(F15&lt;&gt;4,F15&lt;&gt;5),0,IF(AX8="○",1,2))</f>
        <v>2</v>
      </c>
      <c r="AI61" s="253"/>
      <c r="AJ61" s="249"/>
      <c r="AK61" s="1012" t="s">
        <v>2202</v>
      </c>
      <c r="AL61" s="1012"/>
      <c r="AM61" s="1012"/>
      <c r="AN61" s="1012"/>
      <c r="AO61" s="1012"/>
      <c r="AP61" s="534">
        <f>IF(AX8="○",1,2)</f>
        <v>2</v>
      </c>
      <c r="AQ61" s="245"/>
      <c r="AR61" s="245"/>
      <c r="AS61" s="1003" t="str">
        <f>IF(OR(AND(Z61=1,AH61=2),AND(Z61=1,AP61=2)),"○","")</f>
        <v/>
      </c>
      <c r="AT61" s="1003"/>
      <c r="AU61" s="1003"/>
      <c r="AV61" s="1003"/>
      <c r="AW61" s="1011" t="str">
        <f>IF(OR((AD61-AL61)&lt;0,(AD61-AT61)&lt;0),"!","")</f>
        <v/>
      </c>
      <c r="AX61" s="1011"/>
      <c r="AY61" s="1011"/>
      <c r="AZ61" s="1011"/>
      <c r="BL61" s="251"/>
      <c r="BN61" s="251"/>
      <c r="BO61" s="251"/>
      <c r="BP61" s="251"/>
      <c r="BQ61" s="251"/>
      <c r="BR61" s="251"/>
      <c r="BS61" s="251"/>
      <c r="BT61" s="251"/>
      <c r="BU61" s="251"/>
      <c r="BV61" s="251"/>
      <c r="BW61" s="251"/>
      <c r="BX61" s="251"/>
      <c r="BY61" s="251"/>
      <c r="BZ61" s="251"/>
      <c r="CA61" s="251"/>
      <c r="CB61" s="251"/>
      <c r="CD61" s="254"/>
    </row>
    <row r="62" spans="2:82" ht="15.95" customHeight="1">
      <c r="U62" s="1012" t="s">
        <v>2203</v>
      </c>
      <c r="V62" s="1012"/>
      <c r="W62" s="1012"/>
      <c r="X62" s="1012"/>
      <c r="Y62" s="1012"/>
      <c r="Z62" s="527" t="str">
        <f>IF(AND(B9&lt;&gt;"処遇加算なし",F15=4),IF(V40="✓",1,IF(V41="✓",2,"")),"")</f>
        <v/>
      </c>
      <c r="AA62" s="245"/>
      <c r="AB62" s="249"/>
      <c r="AC62" s="1012" t="s">
        <v>2203</v>
      </c>
      <c r="AD62" s="1012"/>
      <c r="AE62" s="1012"/>
      <c r="AF62" s="1012"/>
      <c r="AG62" s="1012"/>
      <c r="AH62" s="534">
        <f>IF(AND(F15&lt;&gt;4,F15&lt;&gt;5),0,IF(AY8="○",1,2))</f>
        <v>2</v>
      </c>
      <c r="AI62" s="253"/>
      <c r="AJ62" s="249"/>
      <c r="AK62" s="1012" t="s">
        <v>2203</v>
      </c>
      <c r="AL62" s="1012"/>
      <c r="AM62" s="1012"/>
      <c r="AN62" s="1012"/>
      <c r="AO62" s="1012"/>
      <c r="AP62" s="534">
        <f>IF(AY8="○",1,2)</f>
        <v>2</v>
      </c>
      <c r="AQ62" s="245"/>
      <c r="AR62" s="245"/>
      <c r="AS62" s="1003" t="str">
        <f>IF(OR(AND(Z62=1,AH62=2),AND(Z62=1,AP62=2)),"○","")</f>
        <v/>
      </c>
      <c r="AT62" s="1003"/>
      <c r="AU62" s="1003"/>
      <c r="AV62" s="1003"/>
      <c r="AW62" s="1011" t="str">
        <f>IF(OR((AD62-AL62)&lt;0,(AD62-AT62)&lt;0),"!","")</f>
        <v/>
      </c>
      <c r="AX62" s="1011"/>
      <c r="AY62" s="1011"/>
      <c r="AZ62" s="1011"/>
      <c r="BL62" s="251"/>
      <c r="BN62" s="251"/>
      <c r="BO62" s="251"/>
      <c r="BP62" s="251"/>
      <c r="BQ62" s="251"/>
      <c r="BR62" s="251"/>
      <c r="BS62" s="251"/>
      <c r="BT62" s="251"/>
      <c r="BU62" s="251"/>
      <c r="BV62" s="251"/>
      <c r="BW62" s="251"/>
      <c r="BX62" s="251"/>
      <c r="BY62" s="251"/>
      <c r="BZ62" s="251"/>
      <c r="CA62" s="251"/>
      <c r="CB62" s="251"/>
      <c r="CD62" s="254"/>
    </row>
    <row r="63" spans="2:82" ht="15.95" customHeight="1">
      <c r="U63" s="1003" t="s">
        <v>2204</v>
      </c>
      <c r="V63" s="1003"/>
      <c r="W63" s="1003"/>
      <c r="X63" s="1003"/>
      <c r="Y63" s="1003"/>
      <c r="Z63" s="527" t="str">
        <f>IF(AND(B9&lt;&gt;"処遇加算なし",F15=4),IF(V44="✓",1,IF(V45="✓",2,"")),"")</f>
        <v/>
      </c>
      <c r="AA63" s="245"/>
      <c r="AB63" s="249"/>
      <c r="AC63" s="1003" t="s">
        <v>2204</v>
      </c>
      <c r="AD63" s="1003"/>
      <c r="AE63" s="1003"/>
      <c r="AF63" s="1003"/>
      <c r="AG63" s="1003"/>
      <c r="AH63" s="534">
        <f>IF(AND(F15&lt;&gt;4,F15&lt;&gt;5),0,IF(AZ8="○",1,2))</f>
        <v>2</v>
      </c>
      <c r="AI63" s="253"/>
      <c r="AJ63" s="249"/>
      <c r="AK63" s="1003" t="s">
        <v>2204</v>
      </c>
      <c r="AL63" s="1003"/>
      <c r="AM63" s="1003"/>
      <c r="AN63" s="1003"/>
      <c r="AO63" s="1003"/>
      <c r="AP63" s="534">
        <f>IF(AZ8="○",1,2)</f>
        <v>2</v>
      </c>
      <c r="AQ63" s="245"/>
      <c r="AR63" s="245"/>
      <c r="AS63" s="1003" t="str">
        <f>IF(OR(AND(Z63=1,AH63=2),AND(Z63=1,AP63=2)),"○","")</f>
        <v/>
      </c>
      <c r="AT63" s="1003"/>
      <c r="AU63" s="1003"/>
      <c r="AV63" s="1003"/>
      <c r="AW63" s="1011" t="str">
        <f>IF(OR((AD63-AL63)&lt;0,(AD63-AT63)&lt;0),"!","")</f>
        <v/>
      </c>
      <c r="AX63" s="1011"/>
      <c r="AY63" s="1011"/>
      <c r="AZ63" s="1011"/>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election activeCell="AI1" sqref="AI1:AP1"/>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6" t="s">
        <v>2409</v>
      </c>
      <c r="O1" s="1056"/>
      <c r="P1" s="1056"/>
      <c r="Q1" s="1056"/>
      <c r="R1" s="1056"/>
      <c r="S1" s="1056"/>
      <c r="T1" s="1056"/>
      <c r="U1" s="1056"/>
      <c r="V1" s="1056"/>
      <c r="W1" s="1056"/>
      <c r="X1" s="1056"/>
      <c r="Y1" s="1056"/>
      <c r="Z1" s="1056"/>
      <c r="AA1" s="1056"/>
      <c r="AB1" s="1056"/>
      <c r="AC1" s="1056"/>
      <c r="AD1" s="1056"/>
      <c r="AE1" s="1056"/>
      <c r="AF1" s="1170" t="s">
        <v>25</v>
      </c>
      <c r="AG1" s="1170"/>
      <c r="AH1" s="1170"/>
      <c r="AI1" s="1171" t="str">
        <f>IF(G5="","",G5)</f>
        <v/>
      </c>
      <c r="AJ1" s="1171"/>
      <c r="AK1" s="1171"/>
      <c r="AL1" s="1171"/>
      <c r="AM1" s="1171"/>
      <c r="AN1" s="1171"/>
      <c r="AO1" s="1171"/>
      <c r="AP1" s="1171"/>
      <c r="AS1" s="999" t="str">
        <f>B9&amp;G9&amp;L9</f>
        <v/>
      </c>
      <c r="AT1" s="1000"/>
      <c r="AU1" s="1000"/>
      <c r="AV1" s="1000"/>
      <c r="AW1" s="1000"/>
      <c r="AX1" s="1000"/>
      <c r="AY1" s="1000"/>
      <c r="AZ1" s="1000"/>
      <c r="BA1" s="1000"/>
      <c r="BB1" s="1000"/>
      <c r="BC1" s="1000"/>
      <c r="BD1" s="1000"/>
      <c r="BE1" s="1001"/>
      <c r="BF1" s="998" t="str">
        <f>IFERROR(VLOOKUP(Y5,【参考】数式用!$AJ$2:$AK$24,2,FALSE),"")</f>
        <v/>
      </c>
      <c r="BG1" s="998"/>
      <c r="BH1" s="998"/>
      <c r="BI1" s="998"/>
      <c r="BJ1" s="998"/>
      <c r="BK1" s="998"/>
      <c r="BL1" s="998"/>
      <c r="BM1" s="998"/>
      <c r="BN1" s="998"/>
      <c r="BO1" s="998"/>
      <c r="BP1" s="998"/>
      <c r="CE1" s="174" t="s">
        <v>2374</v>
      </c>
    </row>
    <row r="2" spans="1:88" s="175" customFormat="1" ht="19.5" customHeight="1" thickBot="1">
      <c r="C2" s="173"/>
      <c r="D2" s="173"/>
      <c r="E2" s="173"/>
      <c r="F2" s="173"/>
      <c r="G2" s="173"/>
      <c r="H2" s="173"/>
      <c r="I2" s="173"/>
      <c r="J2" s="173"/>
      <c r="K2" s="173"/>
      <c r="L2" s="173"/>
      <c r="M2" s="173"/>
      <c r="N2" s="1056"/>
      <c r="O2" s="1056"/>
      <c r="P2" s="1056"/>
      <c r="Q2" s="1056"/>
      <c r="R2" s="1056"/>
      <c r="S2" s="1056"/>
      <c r="T2" s="1056"/>
      <c r="U2" s="1056"/>
      <c r="V2" s="1056"/>
      <c r="W2" s="1056"/>
      <c r="X2" s="1056"/>
      <c r="Y2" s="1056"/>
      <c r="Z2" s="1056"/>
      <c r="AA2" s="1056"/>
      <c r="AB2" s="1056"/>
      <c r="AC2" s="1056"/>
      <c r="AD2" s="1056"/>
      <c r="AE2" s="1056"/>
      <c r="AF2" s="173"/>
      <c r="AG2" s="173"/>
      <c r="AH2" s="173"/>
      <c r="AI2" s="173"/>
      <c r="AJ2" s="173"/>
      <c r="AK2" s="173"/>
      <c r="AL2" s="173"/>
      <c r="AM2" s="173"/>
      <c r="AN2" s="173"/>
      <c r="AO2" s="173"/>
      <c r="AP2" s="173"/>
      <c r="AQ2" s="531"/>
      <c r="AR2" s="531"/>
      <c r="CE2" s="986" t="s">
        <v>2377</v>
      </c>
      <c r="CF2" s="986"/>
      <c r="CG2" s="986"/>
      <c r="CH2" s="986"/>
      <c r="CI2" s="1172" t="str">
        <f>IF(AI1&lt;&gt;"",1,"")</f>
        <v/>
      </c>
      <c r="CJ2" s="117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6" t="s">
        <v>2371</v>
      </c>
      <c r="CF3" s="986"/>
      <c r="CG3" s="986"/>
      <c r="CH3" s="986"/>
      <c r="CI3" s="1174" t="str">
        <f>IF(AND(L9="ベア加算",Q49="ベア加算"),1,"")</f>
        <v/>
      </c>
      <c r="CJ3" s="1175"/>
    </row>
    <row r="4" spans="1:88" ht="25.5" customHeight="1">
      <c r="B4" s="1068" t="s">
        <v>2287</v>
      </c>
      <c r="C4" s="1068"/>
      <c r="D4" s="1068"/>
      <c r="E4" s="1068"/>
      <c r="F4" s="1068"/>
      <c r="G4" s="1068" t="s">
        <v>0</v>
      </c>
      <c r="H4" s="1068"/>
      <c r="I4" s="1068"/>
      <c r="J4" s="1067" t="s">
        <v>1</v>
      </c>
      <c r="K4" s="1067"/>
      <c r="L4" s="1067"/>
      <c r="M4" s="1067"/>
      <c r="N4" s="1067"/>
      <c r="O4" s="1067"/>
      <c r="P4" s="1069" t="s">
        <v>2157</v>
      </c>
      <c r="Q4" s="1070"/>
      <c r="R4" s="1070"/>
      <c r="S4" s="1071" t="s">
        <v>2</v>
      </c>
      <c r="T4" s="1072"/>
      <c r="U4" s="1072"/>
      <c r="V4" s="1072"/>
      <c r="W4" s="1072"/>
      <c r="X4" s="1072"/>
      <c r="Y4" s="1067" t="s">
        <v>3</v>
      </c>
      <c r="Z4" s="1067"/>
      <c r="AA4" s="1067"/>
      <c r="AB4" s="1067"/>
      <c r="AC4" s="1067"/>
      <c r="AD4" s="1067"/>
      <c r="AE4" s="1067" t="s">
        <v>2154</v>
      </c>
      <c r="AF4" s="1067"/>
      <c r="AG4" s="1067"/>
      <c r="AH4" s="1067"/>
      <c r="AI4" s="1067" t="s">
        <v>2155</v>
      </c>
      <c r="AJ4" s="1067"/>
      <c r="AK4" s="1067"/>
      <c r="AL4" s="1067"/>
      <c r="AM4" s="1067" t="s">
        <v>2153</v>
      </c>
      <c r="AN4" s="1067"/>
      <c r="AO4" s="1067"/>
      <c r="AP4" s="1067"/>
      <c r="AS4" s="183"/>
      <c r="AT4" s="1007" t="s">
        <v>2248</v>
      </c>
      <c r="AU4" s="1007" t="s">
        <v>2199</v>
      </c>
      <c r="AV4" s="1007" t="s">
        <v>2200</v>
      </c>
      <c r="AW4" s="1007" t="s">
        <v>2201</v>
      </c>
      <c r="AX4" s="1007" t="s">
        <v>2202</v>
      </c>
      <c r="AY4" s="1007" t="s">
        <v>2203</v>
      </c>
      <c r="AZ4" s="1007" t="s">
        <v>2247</v>
      </c>
      <c r="BA4" s="184"/>
      <c r="CE4" s="986" t="s">
        <v>2376</v>
      </c>
      <c r="CF4" s="986"/>
      <c r="CG4" s="986"/>
      <c r="CH4" s="986"/>
      <c r="CI4" s="977" t="str">
        <f>IF(OR(OR(G49="処遇加算Ⅰ",G49="処遇加算Ⅱ"),OR(AS48="処遇加算Ⅰ",AS48="処遇加算Ⅱ")),1,"")</f>
        <v/>
      </c>
      <c r="CJ4" s="978"/>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216"/>
      <c r="T5" s="1217"/>
      <c r="U5" s="1217"/>
      <c r="V5" s="1217"/>
      <c r="W5" s="1217"/>
      <c r="X5" s="1218"/>
      <c r="Y5" s="1219"/>
      <c r="Z5" s="1219"/>
      <c r="AA5" s="1219"/>
      <c r="AB5" s="1219"/>
      <c r="AC5" s="1219"/>
      <c r="AD5" s="1219"/>
      <c r="AE5" s="1035"/>
      <c r="AF5" s="1036"/>
      <c r="AG5" s="1036"/>
      <c r="AH5" s="1037"/>
      <c r="AI5" s="1035"/>
      <c r="AJ5" s="1036"/>
      <c r="AK5" s="1036"/>
      <c r="AL5" s="1037"/>
      <c r="AM5" s="1038">
        <f>AE5-AI5</f>
        <v>0</v>
      </c>
      <c r="AN5" s="1039"/>
      <c r="AO5" s="1039"/>
      <c r="AP5" s="1040"/>
      <c r="AS5" s="183"/>
      <c r="AT5" s="1007"/>
      <c r="AU5" s="1007"/>
      <c r="AV5" s="1007"/>
      <c r="AW5" s="1007"/>
      <c r="AX5" s="1007"/>
      <c r="AY5" s="1007"/>
      <c r="AZ5" s="1007"/>
      <c r="BA5" s="184"/>
      <c r="CE5" s="986" t="s">
        <v>2370</v>
      </c>
      <c r="CF5" s="986"/>
      <c r="CG5" s="986"/>
      <c r="CH5" s="986"/>
      <c r="CI5" s="977" t="str">
        <f>IF(OR(G49="処遇加算Ⅰ",AS48="処遇加算Ⅰ"),1,"")</f>
        <v/>
      </c>
      <c r="CJ5" s="978"/>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7"/>
      <c r="AU6" s="1007"/>
      <c r="AV6" s="1007"/>
      <c r="AW6" s="1007"/>
      <c r="AX6" s="1007"/>
      <c r="AY6" s="1007"/>
      <c r="AZ6" s="1007"/>
      <c r="BA6" s="184"/>
      <c r="CE6" s="986" t="s">
        <v>2373</v>
      </c>
      <c r="CF6" s="986"/>
      <c r="CG6" s="986"/>
      <c r="CH6" s="986"/>
      <c r="CI6" s="97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8"/>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7"/>
      <c r="AU7" s="1007"/>
      <c r="AV7" s="1007"/>
      <c r="AW7" s="1007"/>
      <c r="AX7" s="1007"/>
      <c r="AY7" s="1007"/>
      <c r="AZ7" s="1007"/>
      <c r="BA7" s="184"/>
      <c r="CE7" s="1163" t="s">
        <v>2372</v>
      </c>
      <c r="CF7" s="1163"/>
      <c r="CG7" s="1163"/>
      <c r="CH7" s="1163"/>
      <c r="CI7" s="977" t="str">
        <f>IF(AND(AH62=1,AD41=""),1,"")</f>
        <v/>
      </c>
      <c r="CJ7" s="978"/>
    </row>
    <row r="8" spans="1:88" ht="17.25" customHeight="1" thickBot="1">
      <c r="B8" s="1088" t="s">
        <v>2322</v>
      </c>
      <c r="C8" s="1089"/>
      <c r="D8" s="1089"/>
      <c r="E8" s="1089"/>
      <c r="F8" s="1089"/>
      <c r="G8" s="1089"/>
      <c r="H8" s="1089"/>
      <c r="I8" s="1089"/>
      <c r="J8" s="1089"/>
      <c r="K8" s="1089"/>
      <c r="L8" s="1089"/>
      <c r="M8" s="1089"/>
      <c r="N8" s="1089"/>
      <c r="O8" s="1089"/>
      <c r="P8" s="1089"/>
      <c r="Q8" s="1089"/>
      <c r="R8" s="1089"/>
      <c r="S8" s="1090"/>
      <c r="T8" s="996" t="s">
        <v>12</v>
      </c>
      <c r="U8" s="997"/>
      <c r="V8" s="1050" t="str">
        <f>IFERROR(IF(VLOOKUP(AS1,【参考】数式用2!E6:L23,3,FALSE)="","",VLOOKUP(AS1,【参考】数式用2!E6:L23,3,FALSE)),"")</f>
        <v/>
      </c>
      <c r="W8" s="1051"/>
      <c r="X8" s="1051"/>
      <c r="Y8" s="1051"/>
      <c r="Z8" s="1052"/>
      <c r="AA8" s="1031" t="str">
        <f>IFERROR(VLOOKUP(AS1,【参考】数式用2!E6:L23,4,FALSE),"")</f>
        <v/>
      </c>
      <c r="AB8" s="1031"/>
      <c r="AC8" s="1031"/>
      <c r="AD8" s="1031"/>
      <c r="AE8" s="1031"/>
      <c r="AF8" s="1031"/>
      <c r="AG8" s="1031"/>
      <c r="AH8" s="1031"/>
      <c r="AI8" s="1031"/>
      <c r="AJ8" s="1031"/>
      <c r="AK8" s="1031"/>
      <c r="AL8" s="1031"/>
      <c r="AM8" s="1031"/>
      <c r="AN8" s="1031"/>
      <c r="AO8" s="1031"/>
      <c r="AP8" s="1032"/>
      <c r="AS8" s="183"/>
      <c r="AT8" s="1157" t="str">
        <f>IF(L9="ベア加算","",IF(OR(V8="新加算Ⅰ",V8="新加算Ⅱ",V8="新加算Ⅲ",V8="新加算Ⅳ"),"○",""))</f>
        <v/>
      </c>
      <c r="AU8" s="115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5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57" t="str">
        <f>IF(OR(V8="新加算Ⅰ",V8="新加算Ⅱ",V8="新加算Ⅲ",V8="新加算Ⅴ(１)",V8="新加算Ⅴ(３)",V8="新加算Ⅴ(８)"),"○","")</f>
        <v/>
      </c>
      <c r="AX8" s="1157" t="str">
        <f>IF(OR(V8="新加算Ⅰ",V8="新加算Ⅱ",V8="新加算Ⅴ(１)",V8="新加算Ⅴ(２)",V8="新加算Ⅴ(３)",V8="新加算Ⅴ(４)",V8="新加算Ⅴ(５)",V8="新加算Ⅴ(６)",V8="新加算Ⅴ(７)",V8="新加算Ⅴ(９)",V8="新加算Ⅴ(10)",V8="新加算Ⅴ(12)"),"○","")</f>
        <v/>
      </c>
      <c r="AY8" s="1157" t="str">
        <f>IF(OR(V8="新加算Ⅰ",V8="新加算Ⅴ(１)",V8="新加算Ⅴ(２)",V8="新加算Ⅴ(５)",V8="新加算Ⅴ(７)",V8="新加算Ⅴ(10)"),"○","")</f>
        <v/>
      </c>
      <c r="AZ8" s="1157" t="str">
        <f>IF(OR(V8="新加算Ⅰ",V8="新加算Ⅱ",V8="新加算Ⅴ(１)",V8="新加算Ⅴ(２)",V8="新加算Ⅴ(３)",V8="新加算Ⅴ(４)",V8="新加算Ⅴ(５)",V8="新加算Ⅴ(６)",V8="新加算Ⅴ(７)",V8="新加算Ⅴ(９)",V8="新加算Ⅴ(10)",V8="新加算Ⅴ(12)"),"○","")</f>
        <v/>
      </c>
      <c r="BA8" s="184"/>
      <c r="CE8" s="1163" t="s">
        <v>2372</v>
      </c>
      <c r="CF8" s="1163"/>
      <c r="CG8" s="1163"/>
      <c r="CH8" s="1163"/>
      <c r="CI8" s="977" t="str">
        <f>IF(AND(AP62=1,AL41=""),1,"")</f>
        <v/>
      </c>
      <c r="CJ8" s="978"/>
    </row>
    <row r="9" spans="1:88" ht="26.25" customHeight="1">
      <c r="B9" s="1091"/>
      <c r="C9" s="1092"/>
      <c r="D9" s="1092"/>
      <c r="E9" s="1092"/>
      <c r="F9" s="1093"/>
      <c r="G9" s="1094"/>
      <c r="H9" s="1095"/>
      <c r="I9" s="1095"/>
      <c r="J9" s="1095"/>
      <c r="K9" s="1096"/>
      <c r="L9" s="1097"/>
      <c r="M9" s="1098"/>
      <c r="N9" s="1098"/>
      <c r="O9" s="1098"/>
      <c r="P9" s="1099"/>
      <c r="Q9" s="1086" t="s">
        <v>2195</v>
      </c>
      <c r="R9" s="1087"/>
      <c r="S9" s="1087"/>
      <c r="T9" s="996"/>
      <c r="U9" s="997"/>
      <c r="V9" s="1053" t="str">
        <f>IFERROR(VLOOKUP(Y5,【参考】数式用!$A$5:$AB$27,MATCH(V8,【参考】数式用!$B$4:$AB$4,0)+1,FALSE),"")</f>
        <v/>
      </c>
      <c r="W9" s="1054"/>
      <c r="X9" s="1054"/>
      <c r="Y9" s="1054"/>
      <c r="Z9" s="1055"/>
      <c r="AA9" s="1033"/>
      <c r="AB9" s="1033"/>
      <c r="AC9" s="1033"/>
      <c r="AD9" s="1033"/>
      <c r="AE9" s="1033"/>
      <c r="AF9" s="1033"/>
      <c r="AG9" s="1033"/>
      <c r="AH9" s="1033"/>
      <c r="AI9" s="1033"/>
      <c r="AJ9" s="1033"/>
      <c r="AK9" s="1033"/>
      <c r="AL9" s="1033"/>
      <c r="AM9" s="1033"/>
      <c r="AN9" s="1033"/>
      <c r="AO9" s="1033"/>
      <c r="AP9" s="1034"/>
      <c r="AS9" s="183"/>
      <c r="AT9" s="1158"/>
      <c r="AU9" s="1158"/>
      <c r="AV9" s="1158"/>
      <c r="AW9" s="1158"/>
      <c r="AX9" s="1158"/>
      <c r="AY9" s="1158"/>
      <c r="AZ9" s="1158"/>
      <c r="BA9" s="184"/>
      <c r="CE9" s="986" t="s">
        <v>2372</v>
      </c>
      <c r="CF9" s="986"/>
      <c r="CG9" s="986"/>
      <c r="CH9" s="986"/>
      <c r="CI9" s="977" t="str">
        <f>IF(OR(AH62=1,AP62=1),1,"")</f>
        <v/>
      </c>
      <c r="CJ9" s="978"/>
    </row>
    <row r="10" spans="1:88" ht="11.25" customHeight="1">
      <c r="B10" s="1100" t="str">
        <f>IFERROR(VLOOKUP(Y5,【参考】数式用!$A$5:$J$27,MATCH(B9,【参考】数式用!$B$4:$J$4,0)+1,0),"")</f>
        <v/>
      </c>
      <c r="C10" s="1101"/>
      <c r="D10" s="1101"/>
      <c r="E10" s="1101"/>
      <c r="F10" s="1102"/>
      <c r="G10" s="1100" t="str">
        <f>IFERROR(VLOOKUP(Y5,【参考】数式用!$A$5:$J$27,MATCH(G9,【参考】数式用!$B$4:$J$4,0)+1,0),"")</f>
        <v/>
      </c>
      <c r="H10" s="1101"/>
      <c r="I10" s="1101"/>
      <c r="J10" s="1101"/>
      <c r="K10" s="1102"/>
      <c r="L10" s="1100" t="str">
        <f>IFERROR(VLOOKUP(Y5,【参考】数式用!$A$5:$J$27,MATCH(L9,【参考】数式用!$B$4:$J$4,0)+1,0),"")</f>
        <v/>
      </c>
      <c r="M10" s="1101"/>
      <c r="N10" s="1101"/>
      <c r="O10" s="1101"/>
      <c r="P10" s="1102"/>
      <c r="Q10" s="1106">
        <f>SUM(B10,G10,L10)</f>
        <v>0</v>
      </c>
      <c r="R10" s="1107"/>
      <c r="S10" s="110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6" t="s">
        <v>2375</v>
      </c>
      <c r="CF10" s="986"/>
      <c r="CG10" s="986"/>
      <c r="CH10" s="986"/>
      <c r="CI10" s="977">
        <f>IF(OR(AH63=1,AP63=1),1,0)</f>
        <v>0</v>
      </c>
      <c r="CJ10" s="978"/>
    </row>
    <row r="11" spans="1:88" s="194" customFormat="1" ht="20.25" customHeight="1" thickBot="1">
      <c r="B11" s="1103"/>
      <c r="C11" s="1104"/>
      <c r="D11" s="1104"/>
      <c r="E11" s="1104"/>
      <c r="F11" s="1105"/>
      <c r="G11" s="1103"/>
      <c r="H11" s="1104"/>
      <c r="I11" s="1104"/>
      <c r="J11" s="1104"/>
      <c r="K11" s="1105"/>
      <c r="L11" s="1103"/>
      <c r="M11" s="1104"/>
      <c r="N11" s="1104"/>
      <c r="O11" s="1104"/>
      <c r="P11" s="1105"/>
      <c r="Q11" s="1106"/>
      <c r="R11" s="1107"/>
      <c r="S11" s="1107"/>
      <c r="T11" s="1048"/>
      <c r="U11" s="997"/>
      <c r="V11" s="1059" t="str">
        <f>IFERROR(IF(VLOOKUP(AS1,【参考】数式用2!E6:L23,5,FALSE)="","",VLOOKUP(AS1,【参考】数式用2!E6:L23,5,FALSE)),"")</f>
        <v/>
      </c>
      <c r="W11" s="1059"/>
      <c r="X11" s="1059"/>
      <c r="Y11" s="1059"/>
      <c r="Z11" s="1059"/>
      <c r="AA11" s="1031" t="str">
        <f>IFERROR(VLOOKUP(AS1,【参考】数式用2!E6:L23,6,FALSE),"")</f>
        <v/>
      </c>
      <c r="AB11" s="1031"/>
      <c r="AC11" s="1031"/>
      <c r="AD11" s="1031"/>
      <c r="AE11" s="1031"/>
      <c r="AF11" s="1031"/>
      <c r="AG11" s="1031"/>
      <c r="AH11" s="1031"/>
      <c r="AI11" s="1031"/>
      <c r="AJ11" s="1031"/>
      <c r="AK11" s="1031"/>
      <c r="AL11" s="1031"/>
      <c r="AM11" s="1031"/>
      <c r="AN11" s="1031"/>
      <c r="AO11" s="1031"/>
      <c r="AP11" s="1032"/>
      <c r="AS11" s="199"/>
      <c r="AT11" s="1157" t="str">
        <f>IF(L9="ベア加算","",IF(OR(V11="新加算Ⅰ",V11="新加算Ⅱ",V11="新加算Ⅲ",V11="新加算Ⅳ"),"○",""))</f>
        <v/>
      </c>
      <c r="AU11" s="115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5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57" t="str">
        <f>IF(OR(V11="新加算Ⅰ",V11="新加算Ⅱ",V11="新加算Ⅲ",V11="新加算Ⅴ(１)",V11="新加算Ⅴ(３)",V11="新加算Ⅴ(８)"),"○","")</f>
        <v/>
      </c>
      <c r="AX11" s="1157" t="str">
        <f>IF(OR(V11="新加算Ⅰ",V11="新加算Ⅱ",V11="新加算Ⅴ(１)",V11="新加算Ⅴ(２)",V11="新加算Ⅴ(３)",V11="新加算Ⅴ(４)",V11="新加算Ⅴ(５)",V11="新加算Ⅴ(６)",V11="新加算Ⅴ(７)",V11="新加算Ⅴ(９)",V11="新加算Ⅴ(10)",V11="新加算Ⅴ(12)"),"○","")</f>
        <v/>
      </c>
      <c r="AY11" s="1157" t="str">
        <f>IF(OR(V11="新加算Ⅰ",V11="新加算Ⅴ(１)",V11="新加算Ⅴ(２)",V11="新加算Ⅴ(５)",V11="新加算Ⅴ(７)",V11="新加算Ⅴ(10)"),"○","")</f>
        <v/>
      </c>
      <c r="AZ11" s="1157"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48"/>
      <c r="U12" s="997"/>
      <c r="V12" s="1058" t="str">
        <f>IFERROR(VLOOKUP(Y5,【参考】数式用!$A$5:$AB$27,MATCH(V11,【参考】数式用!$B$4:$AB$4,0)+1,FALSE),"")</f>
        <v/>
      </c>
      <c r="W12" s="1058"/>
      <c r="X12" s="1058"/>
      <c r="Y12" s="1058"/>
      <c r="Z12" s="1058"/>
      <c r="AA12" s="1033"/>
      <c r="AB12" s="1033"/>
      <c r="AC12" s="1033"/>
      <c r="AD12" s="1033"/>
      <c r="AE12" s="1033"/>
      <c r="AF12" s="1033"/>
      <c r="AG12" s="1033"/>
      <c r="AH12" s="1033"/>
      <c r="AI12" s="1033"/>
      <c r="AJ12" s="1033"/>
      <c r="AK12" s="1033"/>
      <c r="AL12" s="1033"/>
      <c r="AM12" s="1033"/>
      <c r="AN12" s="1033"/>
      <c r="AO12" s="1033"/>
      <c r="AP12" s="1034"/>
      <c r="AS12" s="183"/>
      <c r="AT12" s="1158"/>
      <c r="AU12" s="1158"/>
      <c r="AV12" s="1158"/>
      <c r="AW12" s="1158"/>
      <c r="AX12" s="1158"/>
      <c r="AY12" s="1158"/>
      <c r="AZ12" s="1158"/>
      <c r="BA12" s="184"/>
    </row>
    <row r="13" spans="1:88" ht="12" customHeight="1">
      <c r="A13" s="178"/>
      <c r="B13" s="1117" t="s">
        <v>2282</v>
      </c>
      <c r="C13" s="1118"/>
      <c r="D13" s="1118"/>
      <c r="E13" s="1118"/>
      <c r="F13" s="1118"/>
      <c r="G13" s="1118"/>
      <c r="H13" s="1118"/>
      <c r="I13" s="1118"/>
      <c r="J13" s="1118"/>
      <c r="K13" s="1118"/>
      <c r="L13" s="1118"/>
      <c r="M13" s="1118"/>
      <c r="N13" s="1118"/>
      <c r="O13" s="1118"/>
      <c r="P13" s="1118"/>
      <c r="Q13" s="1118"/>
      <c r="R13" s="1118"/>
      <c r="S13" s="1119"/>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0"/>
      <c r="C14" s="1121"/>
      <c r="D14" s="1121"/>
      <c r="E14" s="1121"/>
      <c r="F14" s="1121"/>
      <c r="G14" s="1121"/>
      <c r="H14" s="1121"/>
      <c r="I14" s="1121"/>
      <c r="J14" s="1121"/>
      <c r="K14" s="1121"/>
      <c r="L14" s="1121"/>
      <c r="M14" s="1121"/>
      <c r="N14" s="1121"/>
      <c r="O14" s="1121"/>
      <c r="P14" s="1121"/>
      <c r="Q14" s="1121"/>
      <c r="R14" s="1121"/>
      <c r="S14" s="1122"/>
      <c r="U14" s="528"/>
      <c r="V14" s="1059" t="str">
        <f>IFERROR(IF(VLOOKUP(AS1,【参考】数式用2!E6:L23,7,FALSE)="","",VLOOKUP(AS1,【参考】数式用2!E6:L23,7,FALSE)),"")</f>
        <v/>
      </c>
      <c r="W14" s="1059"/>
      <c r="X14" s="1059"/>
      <c r="Y14" s="1059"/>
      <c r="Z14" s="1059"/>
      <c r="AA14" s="1041" t="str">
        <f>IFERROR(VLOOKUP(AS1,【参考】数式用2!E6:L23,8,FALSE),"")</f>
        <v/>
      </c>
      <c r="AB14" s="1031"/>
      <c r="AC14" s="1031"/>
      <c r="AD14" s="1031"/>
      <c r="AE14" s="1031"/>
      <c r="AF14" s="1031"/>
      <c r="AG14" s="1031"/>
      <c r="AH14" s="1031"/>
      <c r="AI14" s="1031"/>
      <c r="AJ14" s="1031"/>
      <c r="AK14" s="1031"/>
      <c r="AL14" s="1031"/>
      <c r="AM14" s="1031"/>
      <c r="AN14" s="1031"/>
      <c r="AO14" s="1031"/>
      <c r="AP14" s="1032"/>
      <c r="AS14" s="183"/>
      <c r="AT14" s="1157" t="str">
        <f>IF(L9="ベア加算","",IF(OR(V14="新加算Ⅰ",V14="新加算Ⅱ",V14="新加算Ⅲ",V14="新加算Ⅳ"),"○",""))</f>
        <v/>
      </c>
      <c r="AU14" s="115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5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57" t="str">
        <f>IF(OR(V14="新加算Ⅰ",V14="新加算Ⅱ",V14="新加算Ⅲ",V14="新加算Ⅴ(１)",V14="新加算Ⅴ(３)",V14="新加算Ⅴ(８)"),"○","")</f>
        <v/>
      </c>
      <c r="AX14" s="1157" t="str">
        <f>IF(OR(V14="新加算Ⅰ",V14="新加算Ⅱ",V14="新加算Ⅴ(１)",V14="新加算Ⅴ(２)",V14="新加算Ⅴ(３)",V14="新加算Ⅴ(４)",V14="新加算Ⅴ(５)",V14="新加算Ⅴ(６)",V14="新加算Ⅴ(７)",V14="新加算Ⅴ(９)",V14="新加算Ⅴ(10)",V14="新加算Ⅴ(12)"),"○","")</f>
        <v/>
      </c>
      <c r="AY14" s="1157" t="str">
        <f>IF(OR(V14="新加算Ⅰ",V14="新加算Ⅴ(１)",V14="新加算Ⅴ(２)",V14="新加算Ⅴ(５)",V14="新加算Ⅴ(７)",V14="新加算Ⅴ(10)"),"○","")</f>
        <v/>
      </c>
      <c r="AZ14" s="1157"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8" t="s">
        <v>2276</v>
      </c>
      <c r="C15" s="1109"/>
      <c r="D15" s="147">
        <v>6</v>
      </c>
      <c r="E15" s="530" t="s">
        <v>2277</v>
      </c>
      <c r="F15" s="147">
        <v>4</v>
      </c>
      <c r="G15" s="530" t="s">
        <v>2278</v>
      </c>
      <c r="H15" s="1110" t="s">
        <v>2279</v>
      </c>
      <c r="I15" s="1110"/>
      <c r="J15" s="1123"/>
      <c r="K15" s="147">
        <v>7</v>
      </c>
      <c r="L15" s="530" t="s">
        <v>2277</v>
      </c>
      <c r="M15" s="147">
        <v>3</v>
      </c>
      <c r="N15" s="530" t="s">
        <v>2278</v>
      </c>
      <c r="O15" s="530" t="s">
        <v>2280</v>
      </c>
      <c r="P15" s="204">
        <f>(K15*12+M15)-(D15*12+F15)+1</f>
        <v>12</v>
      </c>
      <c r="Q15" s="1110" t="s">
        <v>2281</v>
      </c>
      <c r="R15" s="1110"/>
      <c r="S15" s="205" t="s">
        <v>70</v>
      </c>
      <c r="U15" s="528"/>
      <c r="V15" s="1111" t="str">
        <f>IFERROR(VLOOKUP(Y5,【参考】数式用!$A$5:$AB$27,MATCH(V14,【参考】数式用!$B$4:$AB$4,0)+1,FALSE),"")</f>
        <v/>
      </c>
      <c r="W15" s="1112"/>
      <c r="X15" s="1112"/>
      <c r="Y15" s="1112"/>
      <c r="Z15" s="1113"/>
      <c r="AA15" s="1042"/>
      <c r="AB15" s="1043"/>
      <c r="AC15" s="1043"/>
      <c r="AD15" s="1043"/>
      <c r="AE15" s="1043"/>
      <c r="AF15" s="1043"/>
      <c r="AG15" s="1043"/>
      <c r="AH15" s="1043"/>
      <c r="AI15" s="1043"/>
      <c r="AJ15" s="1043"/>
      <c r="AK15" s="1043"/>
      <c r="AL15" s="1043"/>
      <c r="AM15" s="1043"/>
      <c r="AN15" s="1043"/>
      <c r="AO15" s="1043"/>
      <c r="AP15" s="1044"/>
      <c r="AS15" s="183"/>
      <c r="AT15" s="1159"/>
      <c r="AU15" s="1159"/>
      <c r="AV15" s="1159"/>
      <c r="AW15" s="1159"/>
      <c r="AX15" s="1159"/>
      <c r="AY15" s="1159"/>
      <c r="AZ15" s="1159"/>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4"/>
      <c r="W16" s="1115"/>
      <c r="X16" s="1115"/>
      <c r="Y16" s="1115"/>
      <c r="Z16" s="1116"/>
      <c r="AA16" s="1045"/>
      <c r="AB16" s="1046"/>
      <c r="AC16" s="1046"/>
      <c r="AD16" s="1046"/>
      <c r="AE16" s="1046"/>
      <c r="AF16" s="1046"/>
      <c r="AG16" s="1046"/>
      <c r="AH16" s="1046"/>
      <c r="AI16" s="1046"/>
      <c r="AJ16" s="1046"/>
      <c r="AK16" s="1046"/>
      <c r="AL16" s="1046"/>
      <c r="AM16" s="1046"/>
      <c r="AN16" s="1046"/>
      <c r="AO16" s="1046"/>
      <c r="AP16" s="1047"/>
      <c r="AS16" s="183"/>
      <c r="AT16" s="1158"/>
      <c r="AU16" s="1158"/>
      <c r="AV16" s="1158"/>
      <c r="AW16" s="1158"/>
      <c r="AX16" s="1158"/>
      <c r="AY16" s="1158"/>
      <c r="AZ16" s="1158"/>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5" t="s">
        <v>2206</v>
      </c>
      <c r="C18" s="1135"/>
      <c r="D18" s="1135"/>
      <c r="E18" s="1135"/>
      <c r="F18" s="1135"/>
      <c r="G18" s="1135"/>
      <c r="H18" s="1135"/>
      <c r="I18" s="1135"/>
      <c r="J18" s="1135"/>
      <c r="K18" s="1135"/>
      <c r="L18" s="1135"/>
      <c r="M18" s="1135"/>
      <c r="N18" s="1135"/>
      <c r="O18" s="1135"/>
      <c r="P18" s="1135"/>
      <c r="Q18" s="1135"/>
      <c r="R18" s="1135"/>
      <c r="S18" s="1135"/>
      <c r="AI18" s="216"/>
      <c r="AJ18" s="216"/>
      <c r="AK18" s="216"/>
      <c r="AL18" s="216"/>
      <c r="AM18" s="216"/>
      <c r="AN18" s="216"/>
      <c r="AO18" s="216"/>
      <c r="AP18" s="216"/>
      <c r="AQ18" s="216"/>
    </row>
    <row r="19" spans="2:60" ht="6" customHeight="1" thickBot="1">
      <c r="B19" s="1135"/>
      <c r="C19" s="1135"/>
      <c r="D19" s="1135"/>
      <c r="E19" s="1135"/>
      <c r="F19" s="1135"/>
      <c r="G19" s="1135"/>
      <c r="H19" s="1135"/>
      <c r="I19" s="1135"/>
      <c r="J19" s="1135"/>
      <c r="K19" s="1135"/>
      <c r="L19" s="1135"/>
      <c r="M19" s="1135"/>
      <c r="N19" s="1135"/>
      <c r="O19" s="1135"/>
      <c r="P19" s="1135"/>
      <c r="Q19" s="1135"/>
      <c r="R19" s="1135"/>
      <c r="S19" s="1135"/>
      <c r="AI19" s="216"/>
      <c r="AJ19" s="216"/>
      <c r="AK19" s="216"/>
      <c r="AL19" s="216"/>
      <c r="AM19" s="216"/>
      <c r="AN19" s="216"/>
      <c r="AO19" s="216"/>
      <c r="AP19" s="216"/>
      <c r="AQ19" s="216"/>
    </row>
    <row r="20" spans="2:60" ht="12.95" customHeight="1">
      <c r="B20" s="1136"/>
      <c r="C20" s="1136"/>
      <c r="D20" s="1136"/>
      <c r="E20" s="1136"/>
      <c r="F20" s="1136"/>
      <c r="G20" s="1136"/>
      <c r="H20" s="1136"/>
      <c r="I20" s="1136"/>
      <c r="J20" s="1136"/>
      <c r="K20" s="1136"/>
      <c r="L20" s="1136"/>
      <c r="M20" s="1136"/>
      <c r="N20" s="1136"/>
      <c r="O20" s="1136"/>
      <c r="P20" s="1136"/>
      <c r="Q20" s="1136"/>
      <c r="R20" s="1136"/>
      <c r="S20" s="1136"/>
      <c r="T20" s="217"/>
      <c r="U20" s="178"/>
      <c r="V20" s="1049" t="s">
        <v>239</v>
      </c>
      <c r="W20" s="1049"/>
      <c r="X20" s="1049"/>
      <c r="Y20" s="1049"/>
      <c r="Z20" s="1049"/>
      <c r="AA20" s="191"/>
      <c r="AB20" s="191"/>
      <c r="AC20" s="1049" t="str">
        <f>IF(F15=4,"R6.4～R6.5",IF(F15=5,"R6.5",""))</f>
        <v>R6.4～R6.5</v>
      </c>
      <c r="AD20" s="1049"/>
      <c r="AE20" s="1049"/>
      <c r="AF20" s="1049"/>
      <c r="AG20" s="1049"/>
      <c r="AH20" s="1049"/>
      <c r="AI20" s="191"/>
      <c r="AJ20" s="191"/>
      <c r="AK20" s="1049" t="str">
        <f>IF(OR(F15=4,F15=5),"R6.6","R"&amp;D15&amp;"."&amp;F15)&amp;"～R"&amp;K15&amp;"."&amp;M15</f>
        <v>R6.6～R7.3</v>
      </c>
      <c r="AL20" s="1049"/>
      <c r="AM20" s="1049"/>
      <c r="AN20" s="1049"/>
      <c r="AO20" s="1049"/>
      <c r="AP20" s="1049"/>
      <c r="AS20" s="987" t="str">
        <f>IFERROR(VLOOKUP(AS1,【参考】数式用2!E6:S23,9,FALSE),"")</f>
        <v/>
      </c>
      <c r="AT20" s="988"/>
      <c r="AU20" s="988"/>
      <c r="AV20" s="988"/>
      <c r="AW20" s="988"/>
      <c r="AX20" s="988"/>
      <c r="AY20" s="988"/>
      <c r="AZ20" s="988"/>
      <c r="BA20" s="988"/>
      <c r="BB20" s="988"/>
      <c r="BC20" s="988"/>
      <c r="BD20" s="988"/>
      <c r="BE20" s="988"/>
      <c r="BF20" s="988"/>
      <c r="BG20" s="988"/>
      <c r="BH20" s="989"/>
    </row>
    <row r="21" spans="2:60" ht="17.100000000000001" customHeight="1">
      <c r="B21" s="1073" t="s">
        <v>2289</v>
      </c>
      <c r="C21" s="1074"/>
      <c r="D21" s="1074"/>
      <c r="E21" s="1074"/>
      <c r="F21" s="1075"/>
      <c r="G21" s="1060" t="s">
        <v>240</v>
      </c>
      <c r="H21" s="1061"/>
      <c r="I21" s="1061"/>
      <c r="J21" s="1061"/>
      <c r="K21" s="1061"/>
      <c r="L21" s="1061"/>
      <c r="M21" s="1061"/>
      <c r="N21" s="1061"/>
      <c r="O21" s="1061"/>
      <c r="P21" s="1061"/>
      <c r="Q21" s="1061"/>
      <c r="R21" s="1061"/>
      <c r="S21" s="1061"/>
      <c r="T21" s="1062"/>
      <c r="U21" s="218"/>
      <c r="V21" s="526" t="str">
        <f>IFERROR(IF(L9="ベア加算","✓",""),"")</f>
        <v/>
      </c>
      <c r="W21" s="983" t="s">
        <v>14</v>
      </c>
      <c r="X21" s="983"/>
      <c r="Y21" s="983"/>
      <c r="Z21" s="983"/>
      <c r="AA21" s="996" t="s">
        <v>12</v>
      </c>
      <c r="AB21" s="997"/>
      <c r="AC21" s="220"/>
      <c r="AD21" s="1057" t="s">
        <v>14</v>
      </c>
      <c r="AE21" s="1057"/>
      <c r="AF21" s="1057"/>
      <c r="AG21" s="1057"/>
      <c r="AH21" s="1057"/>
      <c r="AI21" s="996" t="s">
        <v>12</v>
      </c>
      <c r="AJ21" s="997"/>
      <c r="AK21" s="221"/>
      <c r="AL21" s="1057" t="s">
        <v>14</v>
      </c>
      <c r="AM21" s="1057"/>
      <c r="AN21" s="1057"/>
      <c r="AO21" s="1057"/>
      <c r="AP21" s="1057"/>
      <c r="AS21" s="990"/>
      <c r="AT21" s="991"/>
      <c r="AU21" s="991"/>
      <c r="AV21" s="991"/>
      <c r="AW21" s="991"/>
      <c r="AX21" s="991"/>
      <c r="AY21" s="991"/>
      <c r="AZ21" s="991"/>
      <c r="BA21" s="991"/>
      <c r="BB21" s="991"/>
      <c r="BC21" s="991"/>
      <c r="BD21" s="991"/>
      <c r="BE21" s="991"/>
      <c r="BF21" s="991"/>
      <c r="BG21" s="991"/>
      <c r="BH21" s="992"/>
    </row>
    <row r="22" spans="2:60" ht="17.100000000000001" customHeight="1" thickBot="1">
      <c r="B22" s="1076"/>
      <c r="C22" s="1077"/>
      <c r="D22" s="1077"/>
      <c r="E22" s="1077"/>
      <c r="F22" s="1078"/>
      <c r="G22" s="1064"/>
      <c r="H22" s="1065"/>
      <c r="I22" s="1065"/>
      <c r="J22" s="1065"/>
      <c r="K22" s="1065"/>
      <c r="L22" s="1065"/>
      <c r="M22" s="1065"/>
      <c r="N22" s="1065"/>
      <c r="O22" s="1065"/>
      <c r="P22" s="1065"/>
      <c r="Q22" s="1065"/>
      <c r="R22" s="1065"/>
      <c r="S22" s="1065"/>
      <c r="T22" s="1066"/>
      <c r="U22" s="218"/>
      <c r="V22" s="222" t="str">
        <f>IFERROR(IF(L9="ベア加算なし","✓",""),"")</f>
        <v/>
      </c>
      <c r="W22" s="1014" t="s">
        <v>15</v>
      </c>
      <c r="X22" s="983"/>
      <c r="Y22" s="1015"/>
      <c r="Z22" s="1016"/>
      <c r="AA22" s="996"/>
      <c r="AB22" s="997"/>
      <c r="AC22" s="220"/>
      <c r="AD22" s="983" t="s">
        <v>15</v>
      </c>
      <c r="AE22" s="983"/>
      <c r="AF22" s="983"/>
      <c r="AG22" s="983"/>
      <c r="AH22" s="983"/>
      <c r="AI22" s="996"/>
      <c r="AJ22" s="997"/>
      <c r="AK22" s="221"/>
      <c r="AL22" s="983" t="s">
        <v>15</v>
      </c>
      <c r="AM22" s="983"/>
      <c r="AN22" s="983"/>
      <c r="AO22" s="983"/>
      <c r="AP22" s="983"/>
      <c r="AS22" s="993"/>
      <c r="AT22" s="994"/>
      <c r="AU22" s="994"/>
      <c r="AV22" s="994"/>
      <c r="AW22" s="994"/>
      <c r="AX22" s="994"/>
      <c r="AY22" s="994"/>
      <c r="AZ22" s="994"/>
      <c r="BA22" s="994"/>
      <c r="BB22" s="994"/>
      <c r="BC22" s="994"/>
      <c r="BD22" s="994"/>
      <c r="BE22" s="994"/>
      <c r="BF22" s="994"/>
      <c r="BG22" s="994"/>
      <c r="BH22" s="995"/>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3" t="s">
        <v>2214</v>
      </c>
      <c r="C24" s="1074"/>
      <c r="D24" s="1074"/>
      <c r="E24" s="1074"/>
      <c r="F24" s="1075"/>
      <c r="G24" s="1060" t="s">
        <v>241</v>
      </c>
      <c r="H24" s="1061"/>
      <c r="I24" s="1061"/>
      <c r="J24" s="1061"/>
      <c r="K24" s="1061"/>
      <c r="L24" s="1061"/>
      <c r="M24" s="1061"/>
      <c r="N24" s="1061"/>
      <c r="O24" s="1061"/>
      <c r="P24" s="1061"/>
      <c r="Q24" s="1061"/>
      <c r="R24" s="1061"/>
      <c r="S24" s="1061"/>
      <c r="T24" s="1062"/>
      <c r="U24" s="218"/>
      <c r="V24" s="526" t="str">
        <f>IFERROR(IF(OR(B9="処遇加算Ⅰ",B9="処遇加算Ⅱ"),"✓",""),"")</f>
        <v/>
      </c>
      <c r="W24" s="1132" t="s">
        <v>2249</v>
      </c>
      <c r="X24" s="1133"/>
      <c r="Y24" s="1133"/>
      <c r="Z24" s="1134"/>
      <c r="AA24" s="996" t="s">
        <v>12</v>
      </c>
      <c r="AB24" s="997"/>
      <c r="AC24" s="220"/>
      <c r="AD24" s="985" t="s">
        <v>14</v>
      </c>
      <c r="AE24" s="985"/>
      <c r="AF24" s="985"/>
      <c r="AG24" s="985"/>
      <c r="AH24" s="985"/>
      <c r="AI24" s="996" t="s">
        <v>12</v>
      </c>
      <c r="AJ24" s="997"/>
      <c r="AK24" s="220"/>
      <c r="AL24" s="985" t="s">
        <v>14</v>
      </c>
      <c r="AM24" s="985"/>
      <c r="AN24" s="985"/>
      <c r="AO24" s="985"/>
      <c r="AP24" s="985"/>
      <c r="AS24" s="98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8"/>
      <c r="AU24" s="988"/>
      <c r="AV24" s="988"/>
      <c r="AW24" s="988"/>
      <c r="AX24" s="988"/>
      <c r="AY24" s="988"/>
      <c r="AZ24" s="988"/>
      <c r="BA24" s="988"/>
      <c r="BB24" s="988"/>
      <c r="BC24" s="988"/>
      <c r="BD24" s="988"/>
      <c r="BE24" s="988"/>
      <c r="BF24" s="988"/>
      <c r="BG24" s="988"/>
      <c r="BH24" s="989"/>
    </row>
    <row r="25" spans="2:60" ht="21" customHeight="1">
      <c r="B25" s="1154"/>
      <c r="C25" s="1155"/>
      <c r="D25" s="1155"/>
      <c r="E25" s="1155"/>
      <c r="F25" s="1156"/>
      <c r="G25" s="1042"/>
      <c r="H25" s="1043"/>
      <c r="I25" s="1043"/>
      <c r="J25" s="1043"/>
      <c r="K25" s="1043"/>
      <c r="L25" s="1043"/>
      <c r="M25" s="1043"/>
      <c r="N25" s="1043"/>
      <c r="O25" s="1043"/>
      <c r="P25" s="1043"/>
      <c r="Q25" s="1043"/>
      <c r="R25" s="1043"/>
      <c r="S25" s="1043"/>
      <c r="T25" s="1063"/>
      <c r="U25" s="218"/>
      <c r="V25" s="526" t="str">
        <f>IFERROR(IF(B9="処遇加算Ⅲ","✓",""),"")</f>
        <v/>
      </c>
      <c r="W25" s="1132" t="s">
        <v>19</v>
      </c>
      <c r="X25" s="1133"/>
      <c r="Y25" s="1133"/>
      <c r="Z25" s="1134"/>
      <c r="AA25" s="996"/>
      <c r="AB25" s="997"/>
      <c r="AC25" s="220"/>
      <c r="AD25" s="984" t="s">
        <v>17</v>
      </c>
      <c r="AE25" s="984"/>
      <c r="AF25" s="984"/>
      <c r="AG25" s="984"/>
      <c r="AH25" s="984"/>
      <c r="AI25" s="996"/>
      <c r="AJ25" s="997"/>
      <c r="AK25" s="221"/>
      <c r="AL25" s="984" t="s">
        <v>17</v>
      </c>
      <c r="AM25" s="984"/>
      <c r="AN25" s="984"/>
      <c r="AO25" s="984"/>
      <c r="AP25" s="984"/>
      <c r="AS25" s="990"/>
      <c r="AT25" s="991"/>
      <c r="AU25" s="991"/>
      <c r="AV25" s="991"/>
      <c r="AW25" s="991"/>
      <c r="AX25" s="991"/>
      <c r="AY25" s="991"/>
      <c r="AZ25" s="991"/>
      <c r="BA25" s="991"/>
      <c r="BB25" s="991"/>
      <c r="BC25" s="991"/>
      <c r="BD25" s="991"/>
      <c r="BE25" s="991"/>
      <c r="BF25" s="991"/>
      <c r="BG25" s="991"/>
      <c r="BH25" s="992"/>
    </row>
    <row r="26" spans="2:60" ht="18" customHeight="1" thickBot="1">
      <c r="B26" s="1076"/>
      <c r="C26" s="1077"/>
      <c r="D26" s="1077"/>
      <c r="E26" s="1077"/>
      <c r="F26" s="1078"/>
      <c r="G26" s="1064"/>
      <c r="H26" s="1065"/>
      <c r="I26" s="1065"/>
      <c r="J26" s="1065"/>
      <c r="K26" s="1065"/>
      <c r="L26" s="1065"/>
      <c r="M26" s="1065"/>
      <c r="N26" s="1065"/>
      <c r="O26" s="1065"/>
      <c r="P26" s="1065"/>
      <c r="Q26" s="1065"/>
      <c r="R26" s="1065"/>
      <c r="S26" s="1065"/>
      <c r="T26" s="1066"/>
      <c r="U26" s="192"/>
      <c r="V26" s="526" t="str">
        <f>IFERROR(IF(B9="処遇加算なし","✓",""),"")</f>
        <v/>
      </c>
      <c r="W26" s="1132" t="s">
        <v>2250</v>
      </c>
      <c r="X26" s="1133"/>
      <c r="Y26" s="1133"/>
      <c r="Z26" s="1134"/>
      <c r="AA26" s="996"/>
      <c r="AB26" s="997"/>
      <c r="AC26" s="220"/>
      <c r="AD26" s="985" t="s">
        <v>15</v>
      </c>
      <c r="AE26" s="985"/>
      <c r="AF26" s="985"/>
      <c r="AG26" s="985"/>
      <c r="AH26" s="985"/>
      <c r="AI26" s="996"/>
      <c r="AJ26" s="997"/>
      <c r="AK26" s="221"/>
      <c r="AL26" s="985" t="s">
        <v>15</v>
      </c>
      <c r="AM26" s="985"/>
      <c r="AN26" s="985"/>
      <c r="AO26" s="985"/>
      <c r="AP26" s="985"/>
      <c r="AS26" s="993"/>
      <c r="AT26" s="994"/>
      <c r="AU26" s="994"/>
      <c r="AV26" s="994"/>
      <c r="AW26" s="994"/>
      <c r="AX26" s="994"/>
      <c r="AY26" s="994"/>
      <c r="AZ26" s="994"/>
      <c r="BA26" s="994"/>
      <c r="BB26" s="994"/>
      <c r="BC26" s="994"/>
      <c r="BD26" s="994"/>
      <c r="BE26" s="994"/>
      <c r="BF26" s="994"/>
      <c r="BG26" s="994"/>
      <c r="BH26" s="995"/>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3" t="s">
        <v>2215</v>
      </c>
      <c r="C28" s="1074"/>
      <c r="D28" s="1074"/>
      <c r="E28" s="1074"/>
      <c r="F28" s="1075"/>
      <c r="G28" s="1061" t="s">
        <v>2212</v>
      </c>
      <c r="H28" s="1061"/>
      <c r="I28" s="1061"/>
      <c r="J28" s="1061"/>
      <c r="K28" s="1061"/>
      <c r="L28" s="1061"/>
      <c r="M28" s="1061"/>
      <c r="N28" s="1061"/>
      <c r="O28" s="1061"/>
      <c r="P28" s="1061"/>
      <c r="Q28" s="1061"/>
      <c r="R28" s="1061"/>
      <c r="S28" s="1061"/>
      <c r="T28" s="1062"/>
      <c r="U28" s="218"/>
      <c r="V28" s="526" t="str">
        <f>IFERROR(IF(OR(B9="処遇加算Ⅰ",B9="処遇加算Ⅱ"),"✓",""),"")</f>
        <v/>
      </c>
      <c r="W28" s="1132" t="s">
        <v>2249</v>
      </c>
      <c r="X28" s="1133"/>
      <c r="Y28" s="1133"/>
      <c r="Z28" s="1134"/>
      <c r="AA28" s="996" t="s">
        <v>12</v>
      </c>
      <c r="AB28" s="997"/>
      <c r="AC28" s="220"/>
      <c r="AD28" s="985" t="s">
        <v>14</v>
      </c>
      <c r="AE28" s="985"/>
      <c r="AF28" s="985"/>
      <c r="AG28" s="985"/>
      <c r="AH28" s="985"/>
      <c r="AI28" s="996" t="s">
        <v>12</v>
      </c>
      <c r="AJ28" s="997"/>
      <c r="AK28" s="220"/>
      <c r="AL28" s="985" t="s">
        <v>14</v>
      </c>
      <c r="AM28" s="985"/>
      <c r="AN28" s="985"/>
      <c r="AO28" s="985"/>
      <c r="AP28" s="985"/>
      <c r="AS28" s="98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8"/>
      <c r="AU28" s="988"/>
      <c r="AV28" s="988"/>
      <c r="AW28" s="988"/>
      <c r="AX28" s="988"/>
      <c r="AY28" s="988"/>
      <c r="AZ28" s="988"/>
      <c r="BA28" s="988"/>
      <c r="BB28" s="988"/>
      <c r="BC28" s="988"/>
      <c r="BD28" s="988"/>
      <c r="BE28" s="988"/>
      <c r="BF28" s="988"/>
      <c r="BG28" s="988"/>
      <c r="BH28" s="989"/>
    </row>
    <row r="29" spans="2:60" ht="21" customHeight="1">
      <c r="B29" s="1154"/>
      <c r="C29" s="1155"/>
      <c r="D29" s="1155"/>
      <c r="E29" s="1155"/>
      <c r="F29" s="1156"/>
      <c r="G29" s="1043"/>
      <c r="H29" s="1043"/>
      <c r="I29" s="1043"/>
      <c r="J29" s="1043"/>
      <c r="K29" s="1043"/>
      <c r="L29" s="1043"/>
      <c r="M29" s="1043"/>
      <c r="N29" s="1043"/>
      <c r="O29" s="1043"/>
      <c r="P29" s="1043"/>
      <c r="Q29" s="1043"/>
      <c r="R29" s="1043"/>
      <c r="S29" s="1043"/>
      <c r="T29" s="1063"/>
      <c r="U29" s="218"/>
      <c r="V29" s="526" t="str">
        <f>IFERROR(IF(B9="処遇加算Ⅲ","✓",""),"")</f>
        <v/>
      </c>
      <c r="W29" s="1132" t="s">
        <v>19</v>
      </c>
      <c r="X29" s="1133"/>
      <c r="Y29" s="1133"/>
      <c r="Z29" s="1134"/>
      <c r="AA29" s="996"/>
      <c r="AB29" s="997"/>
      <c r="AC29" s="220"/>
      <c r="AD29" s="984" t="s">
        <v>17</v>
      </c>
      <c r="AE29" s="984"/>
      <c r="AF29" s="984"/>
      <c r="AG29" s="984"/>
      <c r="AH29" s="984"/>
      <c r="AI29" s="996"/>
      <c r="AJ29" s="997"/>
      <c r="AK29" s="221"/>
      <c r="AL29" s="984" t="s">
        <v>17</v>
      </c>
      <c r="AM29" s="984"/>
      <c r="AN29" s="984"/>
      <c r="AO29" s="984"/>
      <c r="AP29" s="984"/>
      <c r="AS29" s="990"/>
      <c r="AT29" s="991"/>
      <c r="AU29" s="991"/>
      <c r="AV29" s="991"/>
      <c r="AW29" s="991"/>
      <c r="AX29" s="991"/>
      <c r="AY29" s="991"/>
      <c r="AZ29" s="991"/>
      <c r="BA29" s="991"/>
      <c r="BB29" s="991"/>
      <c r="BC29" s="991"/>
      <c r="BD29" s="991"/>
      <c r="BE29" s="991"/>
      <c r="BF29" s="991"/>
      <c r="BG29" s="991"/>
      <c r="BH29" s="992"/>
    </row>
    <row r="30" spans="2:60" ht="18" customHeight="1" thickBot="1">
      <c r="B30" s="1076"/>
      <c r="C30" s="1077"/>
      <c r="D30" s="1077"/>
      <c r="E30" s="1077"/>
      <c r="F30" s="1078"/>
      <c r="G30" s="1065"/>
      <c r="H30" s="1065"/>
      <c r="I30" s="1065"/>
      <c r="J30" s="1065"/>
      <c r="K30" s="1065"/>
      <c r="L30" s="1065"/>
      <c r="M30" s="1065"/>
      <c r="N30" s="1065"/>
      <c r="O30" s="1065"/>
      <c r="P30" s="1065"/>
      <c r="Q30" s="1065"/>
      <c r="R30" s="1065"/>
      <c r="S30" s="1065"/>
      <c r="T30" s="1066"/>
      <c r="U30" s="192"/>
      <c r="V30" s="526" t="str">
        <f>IFERROR(IF(B9="処遇加算なし","✓",""),"")</f>
        <v/>
      </c>
      <c r="W30" s="1132" t="s">
        <v>2250</v>
      </c>
      <c r="X30" s="1133"/>
      <c r="Y30" s="1133"/>
      <c r="Z30" s="1134"/>
      <c r="AA30" s="996"/>
      <c r="AB30" s="997"/>
      <c r="AC30" s="220"/>
      <c r="AD30" s="985" t="s">
        <v>15</v>
      </c>
      <c r="AE30" s="985"/>
      <c r="AF30" s="985"/>
      <c r="AG30" s="985"/>
      <c r="AH30" s="985"/>
      <c r="AI30" s="996"/>
      <c r="AJ30" s="997"/>
      <c r="AK30" s="221"/>
      <c r="AL30" s="985" t="s">
        <v>15</v>
      </c>
      <c r="AM30" s="985"/>
      <c r="AN30" s="985"/>
      <c r="AO30" s="985"/>
      <c r="AP30" s="985"/>
      <c r="AS30" s="993"/>
      <c r="AT30" s="994"/>
      <c r="AU30" s="994"/>
      <c r="AV30" s="994"/>
      <c r="AW30" s="994"/>
      <c r="AX30" s="994"/>
      <c r="AY30" s="994"/>
      <c r="AZ30" s="994"/>
      <c r="BA30" s="994"/>
      <c r="BB30" s="994"/>
      <c r="BC30" s="994"/>
      <c r="BD30" s="994"/>
      <c r="BE30" s="994"/>
      <c r="BF30" s="994"/>
      <c r="BG30" s="994"/>
      <c r="BH30" s="995"/>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0" t="s">
        <v>2216</v>
      </c>
      <c r="C32" s="1140"/>
      <c r="D32" s="1140"/>
      <c r="E32" s="1140"/>
      <c r="F32" s="1140"/>
      <c r="G32" s="1013" t="s">
        <v>2213</v>
      </c>
      <c r="H32" s="1013"/>
      <c r="I32" s="1013"/>
      <c r="J32" s="1013"/>
      <c r="K32" s="1013"/>
      <c r="L32" s="1013"/>
      <c r="M32" s="1013"/>
      <c r="N32" s="1013"/>
      <c r="O32" s="1013"/>
      <c r="P32" s="1013"/>
      <c r="Q32" s="1013"/>
      <c r="R32" s="1013"/>
      <c r="S32" s="1013"/>
      <c r="T32" s="1013"/>
      <c r="U32" s="218"/>
      <c r="V32" s="526" t="str">
        <f>IFERROR(IF(B9="処遇加算Ⅰ","✓",""),"")</f>
        <v/>
      </c>
      <c r="W32" s="1014" t="s">
        <v>14</v>
      </c>
      <c r="X32" s="1015"/>
      <c r="Y32" s="1015"/>
      <c r="Z32" s="1016"/>
      <c r="AA32" s="1048" t="s">
        <v>12</v>
      </c>
      <c r="AB32" s="997"/>
      <c r="AC32" s="220"/>
      <c r="AD32" s="985" t="s">
        <v>14</v>
      </c>
      <c r="AE32" s="985"/>
      <c r="AF32" s="985"/>
      <c r="AG32" s="985"/>
      <c r="AH32" s="985"/>
      <c r="AI32" s="1048" t="s">
        <v>12</v>
      </c>
      <c r="AJ32" s="997"/>
      <c r="AK32" s="220"/>
      <c r="AL32" s="985" t="s">
        <v>14</v>
      </c>
      <c r="AM32" s="985"/>
      <c r="AN32" s="985"/>
      <c r="AO32" s="985"/>
      <c r="AP32" s="985"/>
      <c r="AS32" s="98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8"/>
      <c r="AU32" s="988"/>
      <c r="AV32" s="988"/>
      <c r="AW32" s="988"/>
      <c r="AX32" s="988"/>
      <c r="AY32" s="988"/>
      <c r="AZ32" s="988"/>
      <c r="BA32" s="988"/>
      <c r="BB32" s="988"/>
      <c r="BC32" s="988"/>
      <c r="BD32" s="988"/>
      <c r="BE32" s="988"/>
      <c r="BF32" s="988"/>
      <c r="BG32" s="988"/>
      <c r="BH32" s="989"/>
    </row>
    <row r="33" spans="2:82" ht="21" customHeight="1">
      <c r="B33" s="1140"/>
      <c r="C33" s="1140"/>
      <c r="D33" s="1140"/>
      <c r="E33" s="1140"/>
      <c r="F33" s="1140"/>
      <c r="G33" s="1013"/>
      <c r="H33" s="1013"/>
      <c r="I33" s="1013"/>
      <c r="J33" s="1013"/>
      <c r="K33" s="1013"/>
      <c r="L33" s="1013"/>
      <c r="M33" s="1013"/>
      <c r="N33" s="1013"/>
      <c r="O33" s="1013"/>
      <c r="P33" s="1013"/>
      <c r="Q33" s="1013"/>
      <c r="R33" s="1013"/>
      <c r="S33" s="1013"/>
      <c r="T33" s="1013"/>
      <c r="U33" s="218"/>
      <c r="V33" s="526" t="str">
        <f>IFERROR(IF(AND(B9&lt;&gt;"",B9&lt;&gt;"処遇加算Ⅰ"),"✓",""),"")</f>
        <v/>
      </c>
      <c r="W33" s="1014" t="s">
        <v>15</v>
      </c>
      <c r="X33" s="1015"/>
      <c r="Y33" s="1015"/>
      <c r="Z33" s="1016"/>
      <c r="AA33" s="1048"/>
      <c r="AB33" s="997"/>
      <c r="AC33" s="220"/>
      <c r="AD33" s="1018" t="s">
        <v>17</v>
      </c>
      <c r="AE33" s="1018"/>
      <c r="AF33" s="1018"/>
      <c r="AG33" s="1018"/>
      <c r="AH33" s="1018"/>
      <c r="AI33" s="1048"/>
      <c r="AJ33" s="997"/>
      <c r="AK33" s="230"/>
      <c r="AL33" s="984" t="s">
        <v>17</v>
      </c>
      <c r="AM33" s="984"/>
      <c r="AN33" s="984"/>
      <c r="AO33" s="984"/>
      <c r="AP33" s="984"/>
      <c r="AS33" s="990"/>
      <c r="AT33" s="991"/>
      <c r="AU33" s="991"/>
      <c r="AV33" s="991"/>
      <c r="AW33" s="991"/>
      <c r="AX33" s="991"/>
      <c r="AY33" s="991"/>
      <c r="AZ33" s="991"/>
      <c r="BA33" s="991"/>
      <c r="BB33" s="991"/>
      <c r="BC33" s="991"/>
      <c r="BD33" s="991"/>
      <c r="BE33" s="991"/>
      <c r="BF33" s="991"/>
      <c r="BG33" s="991"/>
      <c r="BH33" s="992"/>
    </row>
    <row r="34" spans="2:82" ht="15" customHeight="1" thickBot="1">
      <c r="B34" s="1140"/>
      <c r="C34" s="1140"/>
      <c r="D34" s="1140"/>
      <c r="E34" s="1140"/>
      <c r="F34" s="1140"/>
      <c r="G34" s="1013"/>
      <c r="H34" s="1013"/>
      <c r="I34" s="1013"/>
      <c r="J34" s="1013"/>
      <c r="K34" s="1013"/>
      <c r="L34" s="1013"/>
      <c r="M34" s="1013"/>
      <c r="N34" s="1013"/>
      <c r="O34" s="1013"/>
      <c r="P34" s="1013"/>
      <c r="Q34" s="1013"/>
      <c r="R34" s="1013"/>
      <c r="S34" s="1013"/>
      <c r="T34" s="1013"/>
      <c r="U34" s="192"/>
      <c r="V34" s="225"/>
      <c r="W34" s="197"/>
      <c r="X34" s="197"/>
      <c r="Y34" s="197"/>
      <c r="Z34" s="197"/>
      <c r="AA34" s="1048"/>
      <c r="AB34" s="997"/>
      <c r="AC34" s="220"/>
      <c r="AD34" s="983" t="s">
        <v>15</v>
      </c>
      <c r="AE34" s="983"/>
      <c r="AF34" s="983"/>
      <c r="AG34" s="983"/>
      <c r="AH34" s="983"/>
      <c r="AI34" s="1048"/>
      <c r="AJ34" s="997"/>
      <c r="AK34" s="220"/>
      <c r="AL34" s="983" t="s">
        <v>15</v>
      </c>
      <c r="AM34" s="983"/>
      <c r="AN34" s="983"/>
      <c r="AO34" s="983"/>
      <c r="AP34" s="983"/>
      <c r="AS34" s="993"/>
      <c r="AT34" s="994"/>
      <c r="AU34" s="994"/>
      <c r="AV34" s="994"/>
      <c r="AW34" s="994"/>
      <c r="AX34" s="994"/>
      <c r="AY34" s="994"/>
      <c r="AZ34" s="994"/>
      <c r="BA34" s="994"/>
      <c r="BB34" s="994"/>
      <c r="BC34" s="994"/>
      <c r="BD34" s="994"/>
      <c r="BE34" s="994"/>
      <c r="BF34" s="994"/>
      <c r="BG34" s="994"/>
      <c r="BH34" s="995"/>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0" t="s">
        <v>2217</v>
      </c>
      <c r="C36" s="1140"/>
      <c r="D36" s="1140"/>
      <c r="E36" s="1140"/>
      <c r="F36" s="1140"/>
      <c r="G36" s="1017" t="s">
        <v>2258</v>
      </c>
      <c r="H36" s="1017"/>
      <c r="I36" s="1017"/>
      <c r="J36" s="1017"/>
      <c r="K36" s="1017"/>
      <c r="L36" s="1017"/>
      <c r="M36" s="1017"/>
      <c r="N36" s="1017"/>
      <c r="O36" s="1017"/>
      <c r="P36" s="1017"/>
      <c r="Q36" s="1017"/>
      <c r="R36" s="1017"/>
      <c r="S36" s="1017"/>
      <c r="T36" s="1017"/>
      <c r="U36" s="218"/>
      <c r="V36" s="526" t="str">
        <f>IFERROR(IF(OR(G9="特定加算Ⅰ",G9="特定加算Ⅱ"),"✓",""),"")</f>
        <v/>
      </c>
      <c r="W36" s="1014" t="s">
        <v>14</v>
      </c>
      <c r="X36" s="1015"/>
      <c r="Y36" s="1015"/>
      <c r="Z36" s="1016"/>
      <c r="AA36" s="996" t="s">
        <v>12</v>
      </c>
      <c r="AB36" s="997"/>
      <c r="AC36" s="220"/>
      <c r="AD36" s="983" t="s">
        <v>14</v>
      </c>
      <c r="AE36" s="983"/>
      <c r="AF36" s="983"/>
      <c r="AG36" s="983"/>
      <c r="AH36" s="983"/>
      <c r="AI36" s="996" t="s">
        <v>12</v>
      </c>
      <c r="AJ36" s="997"/>
      <c r="AK36" s="220"/>
      <c r="AL36" s="983" t="s">
        <v>14</v>
      </c>
      <c r="AM36" s="983"/>
      <c r="AN36" s="983"/>
      <c r="AO36" s="983"/>
      <c r="AP36" s="983"/>
      <c r="AS36" s="98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8"/>
      <c r="AU36" s="988"/>
      <c r="AV36" s="988"/>
      <c r="AW36" s="988"/>
      <c r="AX36" s="988"/>
      <c r="AY36" s="988"/>
      <c r="AZ36" s="988"/>
      <c r="BA36" s="988"/>
      <c r="BB36" s="988"/>
      <c r="BC36" s="988"/>
      <c r="BD36" s="988"/>
      <c r="BE36" s="988"/>
      <c r="BF36" s="988"/>
      <c r="BG36" s="988"/>
      <c r="BH36" s="989"/>
    </row>
    <row r="37" spans="2:82" ht="21" customHeight="1">
      <c r="B37" s="1140"/>
      <c r="C37" s="1140"/>
      <c r="D37" s="1140"/>
      <c r="E37" s="1140"/>
      <c r="F37" s="1140"/>
      <c r="G37" s="1017"/>
      <c r="H37" s="1017"/>
      <c r="I37" s="1017"/>
      <c r="J37" s="1017"/>
      <c r="K37" s="1017"/>
      <c r="L37" s="1017"/>
      <c r="M37" s="1017"/>
      <c r="N37" s="1017"/>
      <c r="O37" s="1017"/>
      <c r="P37" s="1017"/>
      <c r="Q37" s="1017"/>
      <c r="R37" s="1017"/>
      <c r="S37" s="1017"/>
      <c r="T37" s="1017"/>
      <c r="U37" s="218"/>
      <c r="V37" s="526" t="str">
        <f>IFERROR(IF(G9="特定加算なし","✓",""),"")</f>
        <v/>
      </c>
      <c r="W37" s="1014" t="s">
        <v>15</v>
      </c>
      <c r="X37" s="1015"/>
      <c r="Y37" s="1015"/>
      <c r="Z37" s="1016"/>
      <c r="AA37" s="996"/>
      <c r="AB37" s="997"/>
      <c r="AC37" s="979" t="s">
        <v>2360</v>
      </c>
      <c r="AD37" s="980"/>
      <c r="AE37" s="980"/>
      <c r="AF37" s="980"/>
      <c r="AG37" s="981"/>
      <c r="AH37" s="982"/>
      <c r="AI37" s="996"/>
      <c r="AJ37" s="997"/>
      <c r="AK37" s="979" t="s">
        <v>2360</v>
      </c>
      <c r="AL37" s="980"/>
      <c r="AM37" s="980"/>
      <c r="AN37" s="980"/>
      <c r="AO37" s="981"/>
      <c r="AP37" s="982"/>
      <c r="AS37" s="990"/>
      <c r="AT37" s="991"/>
      <c r="AU37" s="991"/>
      <c r="AV37" s="991"/>
      <c r="AW37" s="991"/>
      <c r="AX37" s="991"/>
      <c r="AY37" s="991"/>
      <c r="AZ37" s="991"/>
      <c r="BA37" s="991"/>
      <c r="BB37" s="991"/>
      <c r="BC37" s="991"/>
      <c r="BD37" s="991"/>
      <c r="BE37" s="991"/>
      <c r="BF37" s="991"/>
      <c r="BG37" s="991"/>
      <c r="BH37" s="992"/>
    </row>
    <row r="38" spans="2:82" ht="17.100000000000001" customHeight="1" thickBot="1">
      <c r="B38" s="1140"/>
      <c r="C38" s="1140"/>
      <c r="D38" s="1140"/>
      <c r="E38" s="1140"/>
      <c r="F38" s="1140"/>
      <c r="G38" s="1017"/>
      <c r="H38" s="1017"/>
      <c r="I38" s="1017"/>
      <c r="J38" s="1017"/>
      <c r="K38" s="1017"/>
      <c r="L38" s="1017"/>
      <c r="M38" s="1017"/>
      <c r="N38" s="1017"/>
      <c r="O38" s="1017"/>
      <c r="P38" s="1017"/>
      <c r="Q38" s="1017"/>
      <c r="R38" s="1017"/>
      <c r="S38" s="1017"/>
      <c r="T38" s="1017"/>
      <c r="U38" s="218"/>
      <c r="Z38" s="233"/>
      <c r="AA38" s="1048"/>
      <c r="AB38" s="997"/>
      <c r="AC38" s="220"/>
      <c r="AD38" s="983" t="s">
        <v>15</v>
      </c>
      <c r="AE38" s="983"/>
      <c r="AF38" s="983"/>
      <c r="AG38" s="983"/>
      <c r="AH38" s="983"/>
      <c r="AI38" s="996"/>
      <c r="AJ38" s="997"/>
      <c r="AK38" s="220"/>
      <c r="AL38" s="983" t="s">
        <v>15</v>
      </c>
      <c r="AM38" s="983"/>
      <c r="AN38" s="983"/>
      <c r="AO38" s="983"/>
      <c r="AP38" s="983"/>
      <c r="AS38" s="993"/>
      <c r="AT38" s="994"/>
      <c r="AU38" s="994"/>
      <c r="AV38" s="994"/>
      <c r="AW38" s="994"/>
      <c r="AX38" s="994"/>
      <c r="AY38" s="994"/>
      <c r="AZ38" s="994"/>
      <c r="BA38" s="994"/>
      <c r="BB38" s="994"/>
      <c r="BC38" s="994"/>
      <c r="BD38" s="994"/>
      <c r="BE38" s="994"/>
      <c r="BF38" s="994"/>
      <c r="BG38" s="994"/>
      <c r="BH38" s="995"/>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0" t="s">
        <v>2218</v>
      </c>
      <c r="C40" s="1140"/>
      <c r="D40" s="1140"/>
      <c r="E40" s="1140"/>
      <c r="F40" s="1140"/>
      <c r="G40" s="1013" t="str">
        <f>IFERROR(VLOOKUP(Y5,【参考】数式用!AS5:AT27,2,0),"")</f>
        <v/>
      </c>
      <c r="H40" s="1013"/>
      <c r="I40" s="1013"/>
      <c r="J40" s="1013"/>
      <c r="K40" s="1013"/>
      <c r="L40" s="1013"/>
      <c r="M40" s="1013"/>
      <c r="N40" s="1013"/>
      <c r="O40" s="1013"/>
      <c r="P40" s="1013"/>
      <c r="Q40" s="1013"/>
      <c r="R40" s="1013"/>
      <c r="S40" s="1013"/>
      <c r="T40" s="1013"/>
      <c r="U40" s="192"/>
      <c r="V40" s="526" t="str">
        <f>IFERROR(IF(G9="特定加算Ⅰ","✓",""),"")</f>
        <v/>
      </c>
      <c r="W40" s="1014" t="s">
        <v>14</v>
      </c>
      <c r="X40" s="1015"/>
      <c r="Y40" s="1015"/>
      <c r="Z40" s="1016"/>
      <c r="AA40" s="996" t="s">
        <v>12</v>
      </c>
      <c r="AB40" s="997"/>
      <c r="AC40" s="220"/>
      <c r="AD40" s="983" t="s">
        <v>14</v>
      </c>
      <c r="AE40" s="983"/>
      <c r="AF40" s="983"/>
      <c r="AG40" s="983"/>
      <c r="AH40" s="983"/>
      <c r="AI40" s="996" t="s">
        <v>12</v>
      </c>
      <c r="AJ40" s="997"/>
      <c r="AK40" s="220"/>
      <c r="AL40" s="983" t="s">
        <v>14</v>
      </c>
      <c r="AM40" s="983"/>
      <c r="AN40" s="983"/>
      <c r="AO40" s="983"/>
      <c r="AP40" s="983"/>
      <c r="AS40" s="98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8"/>
      <c r="AU40" s="988"/>
      <c r="AV40" s="988"/>
      <c r="AW40" s="988"/>
      <c r="AX40" s="988"/>
      <c r="AY40" s="988"/>
      <c r="AZ40" s="988"/>
      <c r="BA40" s="988"/>
      <c r="BB40" s="988"/>
      <c r="BC40" s="988"/>
      <c r="BD40" s="988"/>
      <c r="BE40" s="988"/>
      <c r="BF40" s="988"/>
      <c r="BG40" s="988"/>
      <c r="BH40" s="989"/>
    </row>
    <row r="41" spans="2:82" ht="22.5" customHeight="1">
      <c r="B41" s="1140"/>
      <c r="C41" s="1140"/>
      <c r="D41" s="1140"/>
      <c r="E41" s="1140"/>
      <c r="F41" s="1140"/>
      <c r="G41" s="1013"/>
      <c r="H41" s="1013"/>
      <c r="I41" s="1013"/>
      <c r="J41" s="1013"/>
      <c r="K41" s="1013"/>
      <c r="L41" s="1013"/>
      <c r="M41" s="1013"/>
      <c r="N41" s="1013"/>
      <c r="O41" s="1013"/>
      <c r="P41" s="1013"/>
      <c r="Q41" s="1013"/>
      <c r="R41" s="1013"/>
      <c r="S41" s="1013"/>
      <c r="T41" s="1013"/>
      <c r="U41" s="192"/>
      <c r="V41" s="526" t="str">
        <f>IFERROR(IF(OR(G9="特定加算Ⅱ",G9="特定加算なし"),"✓",""),"")</f>
        <v/>
      </c>
      <c r="W41" s="1014" t="s">
        <v>15</v>
      </c>
      <c r="X41" s="1015"/>
      <c r="Y41" s="1015"/>
      <c r="Z41" s="1016"/>
      <c r="AA41" s="996"/>
      <c r="AB41" s="997"/>
      <c r="AC41" s="234" t="s">
        <v>85</v>
      </c>
      <c r="AD41" s="1025"/>
      <c r="AE41" s="1026"/>
      <c r="AF41" s="1026"/>
      <c r="AG41" s="1026"/>
      <c r="AH41" s="1027"/>
      <c r="AI41" s="996"/>
      <c r="AJ41" s="997"/>
      <c r="AK41" s="234" t="s">
        <v>85</v>
      </c>
      <c r="AL41" s="1025"/>
      <c r="AM41" s="1026"/>
      <c r="AN41" s="1026"/>
      <c r="AO41" s="1026"/>
      <c r="AP41" s="1027"/>
      <c r="AS41" s="990"/>
      <c r="AT41" s="991"/>
      <c r="AU41" s="991"/>
      <c r="AV41" s="991"/>
      <c r="AW41" s="991"/>
      <c r="AX41" s="991"/>
      <c r="AY41" s="991"/>
      <c r="AZ41" s="991"/>
      <c r="BA41" s="991"/>
      <c r="BB41" s="991"/>
      <c r="BC41" s="991"/>
      <c r="BD41" s="991"/>
      <c r="BE41" s="991"/>
      <c r="BF41" s="991"/>
      <c r="BG41" s="991"/>
      <c r="BH41" s="992"/>
    </row>
    <row r="42" spans="2:82" ht="17.100000000000001" customHeight="1" thickBot="1">
      <c r="B42" s="1140"/>
      <c r="C42" s="1140"/>
      <c r="D42" s="1140"/>
      <c r="E42" s="1140"/>
      <c r="F42" s="1140"/>
      <c r="G42" s="1013"/>
      <c r="H42" s="1013"/>
      <c r="I42" s="1013"/>
      <c r="J42" s="1013"/>
      <c r="K42" s="1013"/>
      <c r="L42" s="1013"/>
      <c r="M42" s="1013"/>
      <c r="N42" s="1013"/>
      <c r="O42" s="1013"/>
      <c r="P42" s="1013"/>
      <c r="Q42" s="1013"/>
      <c r="R42" s="1013"/>
      <c r="S42" s="1013"/>
      <c r="T42" s="1013"/>
      <c r="U42" s="192"/>
      <c r="V42" s="185"/>
      <c r="W42" s="235"/>
      <c r="X42" s="235"/>
      <c r="Y42" s="235"/>
      <c r="Z42" s="235"/>
      <c r="AA42" s="529"/>
      <c r="AB42" s="529"/>
      <c r="AC42" s="236"/>
      <c r="AD42" s="983" t="s">
        <v>15</v>
      </c>
      <c r="AE42" s="983"/>
      <c r="AF42" s="983"/>
      <c r="AG42" s="983"/>
      <c r="AH42" s="983"/>
      <c r="AI42" s="529"/>
      <c r="AJ42" s="529"/>
      <c r="AK42" s="236"/>
      <c r="AL42" s="983" t="s">
        <v>15</v>
      </c>
      <c r="AM42" s="983"/>
      <c r="AN42" s="983"/>
      <c r="AO42" s="983"/>
      <c r="AP42" s="983"/>
      <c r="AS42" s="993"/>
      <c r="AT42" s="994"/>
      <c r="AU42" s="994"/>
      <c r="AV42" s="994"/>
      <c r="AW42" s="994"/>
      <c r="AX42" s="994"/>
      <c r="AY42" s="994"/>
      <c r="AZ42" s="994"/>
      <c r="BA42" s="994"/>
      <c r="BB42" s="994"/>
      <c r="BC42" s="994"/>
      <c r="BD42" s="994"/>
      <c r="BE42" s="994"/>
      <c r="BF42" s="994"/>
      <c r="BG42" s="994"/>
      <c r="BH42" s="995"/>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0" t="s">
        <v>2219</v>
      </c>
      <c r="C44" s="1140"/>
      <c r="D44" s="1140"/>
      <c r="E44" s="1140"/>
      <c r="F44" s="1140"/>
      <c r="G44" s="1013" t="s">
        <v>2156</v>
      </c>
      <c r="H44" s="1013"/>
      <c r="I44" s="1013"/>
      <c r="J44" s="1013"/>
      <c r="K44" s="1013"/>
      <c r="L44" s="1013"/>
      <c r="M44" s="1013"/>
      <c r="N44" s="1013"/>
      <c r="O44" s="1013"/>
      <c r="P44" s="1013"/>
      <c r="Q44" s="1013"/>
      <c r="R44" s="1013"/>
      <c r="S44" s="1013"/>
      <c r="T44" s="1013"/>
      <c r="U44" s="218"/>
      <c r="V44" s="526" t="str">
        <f>IFERROR(IF(OR(G9="特定加算Ⅰ",G9="特定加算Ⅱ"),"✓",""),"")</f>
        <v/>
      </c>
      <c r="W44" s="1014" t="s">
        <v>14</v>
      </c>
      <c r="X44" s="1015"/>
      <c r="Y44" s="1015"/>
      <c r="Z44" s="1016"/>
      <c r="AA44" s="996" t="s">
        <v>12</v>
      </c>
      <c r="AB44" s="997"/>
      <c r="AC44" s="220"/>
      <c r="AD44" s="983" t="s">
        <v>14</v>
      </c>
      <c r="AE44" s="983"/>
      <c r="AF44" s="983"/>
      <c r="AG44" s="983"/>
      <c r="AH44" s="983"/>
      <c r="AI44" s="996" t="s">
        <v>12</v>
      </c>
      <c r="AJ44" s="997"/>
      <c r="AK44" s="220"/>
      <c r="AL44" s="983" t="s">
        <v>14</v>
      </c>
      <c r="AM44" s="983"/>
      <c r="AN44" s="983"/>
      <c r="AO44" s="983"/>
      <c r="AP44" s="983"/>
      <c r="AS44" s="987" t="str">
        <f>IFERROR(IF(AS63="○","！R5年度に満たしていた要件を満たさない計画になっている。",IF(OR(AH63=2,AP63=2),VLOOKUP(AS1,【参考】数式用2!E6:S23,15,FALSE),"")),"")</f>
        <v/>
      </c>
      <c r="AT44" s="988"/>
      <c r="AU44" s="988"/>
      <c r="AV44" s="988"/>
      <c r="AW44" s="988"/>
      <c r="AX44" s="988"/>
      <c r="AY44" s="988"/>
      <c r="AZ44" s="988"/>
      <c r="BA44" s="988"/>
      <c r="BB44" s="988"/>
      <c r="BC44" s="988"/>
      <c r="BD44" s="988"/>
      <c r="BE44" s="988"/>
      <c r="BF44" s="988"/>
      <c r="BG44" s="988"/>
      <c r="BH44" s="989"/>
    </row>
    <row r="45" spans="2:82" ht="17.100000000000001" customHeight="1" thickBot="1">
      <c r="B45" s="1140"/>
      <c r="C45" s="1140"/>
      <c r="D45" s="1140"/>
      <c r="E45" s="1140"/>
      <c r="F45" s="1140"/>
      <c r="G45" s="1013"/>
      <c r="H45" s="1013"/>
      <c r="I45" s="1013"/>
      <c r="J45" s="1013"/>
      <c r="K45" s="1013"/>
      <c r="L45" s="1013"/>
      <c r="M45" s="1013"/>
      <c r="N45" s="1013"/>
      <c r="O45" s="1013"/>
      <c r="P45" s="1013"/>
      <c r="Q45" s="1013"/>
      <c r="R45" s="1013"/>
      <c r="S45" s="1013"/>
      <c r="T45" s="1013"/>
      <c r="U45" s="218"/>
      <c r="V45" s="526" t="str">
        <f>IFERROR(IF(G9="特定加算なし","✓",""),"")</f>
        <v/>
      </c>
      <c r="W45" s="1014" t="s">
        <v>15</v>
      </c>
      <c r="X45" s="1015"/>
      <c r="Y45" s="1015"/>
      <c r="Z45" s="1016"/>
      <c r="AA45" s="996"/>
      <c r="AB45" s="997"/>
      <c r="AC45" s="220"/>
      <c r="AD45" s="983" t="s">
        <v>15</v>
      </c>
      <c r="AE45" s="983"/>
      <c r="AF45" s="983"/>
      <c r="AG45" s="983"/>
      <c r="AH45" s="983"/>
      <c r="AI45" s="996"/>
      <c r="AJ45" s="997"/>
      <c r="AK45" s="220"/>
      <c r="AL45" s="983" t="s">
        <v>15</v>
      </c>
      <c r="AM45" s="983"/>
      <c r="AN45" s="983"/>
      <c r="AO45" s="983"/>
      <c r="AP45" s="983"/>
      <c r="AS45" s="993"/>
      <c r="AT45" s="994"/>
      <c r="AU45" s="994"/>
      <c r="AV45" s="994"/>
      <c r="AW45" s="994"/>
      <c r="AX45" s="994"/>
      <c r="AY45" s="994"/>
      <c r="AZ45" s="994"/>
      <c r="BA45" s="994"/>
      <c r="BB45" s="994"/>
      <c r="BC45" s="994"/>
      <c r="BD45" s="994"/>
      <c r="BE45" s="994"/>
      <c r="BF45" s="994"/>
      <c r="BG45" s="994"/>
      <c r="BH45" s="995"/>
      <c r="BO45" s="238"/>
    </row>
    <row r="46" spans="2:82" ht="11.25" customHeight="1">
      <c r="B46" s="224"/>
      <c r="AJ46" s="239"/>
      <c r="AK46" s="239"/>
      <c r="AL46" s="239"/>
      <c r="AM46" s="239"/>
      <c r="AN46" s="239"/>
      <c r="AO46" s="239"/>
      <c r="AP46" s="239"/>
    </row>
    <row r="47" spans="2:82" ht="21" customHeight="1">
      <c r="B47" s="1135" t="s">
        <v>2311</v>
      </c>
      <c r="C47" s="1135"/>
      <c r="D47" s="1135"/>
      <c r="E47" s="1135"/>
      <c r="F47" s="1135"/>
      <c r="G47" s="1135"/>
      <c r="H47" s="1135"/>
      <c r="I47" s="1135"/>
      <c r="J47" s="1135"/>
      <c r="K47" s="1135"/>
      <c r="L47" s="1135"/>
      <c r="M47" s="1135"/>
      <c r="N47" s="1135"/>
      <c r="O47" s="1135"/>
      <c r="P47" s="1135"/>
      <c r="Q47" s="1135"/>
      <c r="R47" s="1135"/>
      <c r="S47" s="1135"/>
      <c r="T47" s="1135"/>
      <c r="U47" s="1135"/>
      <c r="V47" s="1135"/>
      <c r="W47" s="1135"/>
      <c r="X47" s="1135"/>
      <c r="Y47" s="1135"/>
      <c r="Z47" s="1135"/>
      <c r="AA47" s="1135"/>
      <c r="AB47" s="1135"/>
      <c r="AC47" s="1135"/>
      <c r="AD47" s="1135"/>
      <c r="AE47" s="1135"/>
      <c r="AF47" s="1135"/>
      <c r="AG47" s="1135"/>
      <c r="AH47" s="113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37"/>
      <c r="C48" s="1138"/>
      <c r="D48" s="1138"/>
      <c r="E48" s="1138"/>
      <c r="F48" s="1139"/>
      <c r="G48" s="1153" t="str">
        <f>IF(F15=4,"R6.4～R6.5",IF(F15=5,"R6.5",""))</f>
        <v>R6.4～R6.5</v>
      </c>
      <c r="H48" s="1153"/>
      <c r="I48" s="1153"/>
      <c r="J48" s="1153"/>
      <c r="K48" s="1153"/>
      <c r="L48" s="1153"/>
      <c r="M48" s="1153"/>
      <c r="N48" s="1153"/>
      <c r="O48" s="1153"/>
      <c r="P48" s="1153"/>
      <c r="Q48" s="1153"/>
      <c r="R48" s="1153"/>
      <c r="S48" s="1153"/>
      <c r="T48" s="1153"/>
      <c r="U48" s="1153"/>
      <c r="V48" s="1153"/>
      <c r="W48" s="1153"/>
      <c r="X48" s="1153"/>
      <c r="Y48" s="1153"/>
      <c r="Z48" s="1153"/>
      <c r="AA48" s="996" t="s">
        <v>12</v>
      </c>
      <c r="AB48" s="997"/>
      <c r="AC48" s="1153" t="str">
        <f>IF(OR(F15=4,F15=5),"R6.6","R"&amp;D15&amp;"."&amp;F15)&amp;"～R"&amp;K15&amp;"."&amp;M15</f>
        <v>R6.6～R7.3</v>
      </c>
      <c r="AD48" s="1153"/>
      <c r="AE48" s="1153"/>
      <c r="AF48" s="1153"/>
      <c r="AG48" s="1153"/>
      <c r="AH48" s="1153"/>
      <c r="AS48" s="1005" t="str">
        <f>IFERROR(IF(AND(OR(AP58=1,AP58=2),OR(AP59=1,AP59=2),OR(AP60=1,AP60=2)),"処遇加算Ⅰ",IF(AND(OR(AP58=1,AP58=2),OR(AP59=1,AP59=2),OR(AP60=0,AP60=3)),"処遇加算Ⅱ",IF(OR(OR(AP58=1,AP58=2),OR(AP59=1,AP59=2)),"処遇加算Ⅲ",""))),"")</f>
        <v/>
      </c>
      <c r="AT48" s="1005"/>
      <c r="AU48" s="1005"/>
      <c r="AV48" s="1005"/>
      <c r="AW48" s="1005" t="str">
        <f>IFERROR(IF(AND(AP61=1,AP62=1,AP63=1),"特定加算Ⅰ",IF(AND(AP61=1,AP62=2,AP63=1),"特定加算Ⅱ",IF(OR(AP61=2,AP62=2,AP63=2),"特定加算なし",""))),"")</f>
        <v>特定加算なし</v>
      </c>
      <c r="AX48" s="1005"/>
      <c r="AY48" s="1005"/>
      <c r="AZ48" s="1005"/>
      <c r="BA48" s="1005" t="str">
        <f>IFERROR(IF(OR(L9="ベア加算",AND(L9="ベア加算なし",AP57=1)),"ベア加算",IF(AP57=2,"ベア加算なし","")),"")</f>
        <v/>
      </c>
      <c r="BB48" s="1005"/>
      <c r="BC48" s="1005"/>
      <c r="BD48" s="1005"/>
      <c r="BE48" s="1006" t="str">
        <f>AS48&amp;AW48&amp;BA48</f>
        <v>特定加算なし</v>
      </c>
      <c r="BF48" s="1006"/>
      <c r="BG48" s="1006"/>
      <c r="BH48" s="1006"/>
      <c r="BI48" s="1006"/>
      <c r="BJ48" s="1006"/>
      <c r="BK48" s="1006"/>
      <c r="BL48" s="1006"/>
      <c r="BM48" s="1006"/>
      <c r="BN48" s="1006"/>
      <c r="BO48" s="1006"/>
      <c r="BP48" s="1006"/>
      <c r="BQ48" s="241"/>
      <c r="BR48" s="241"/>
      <c r="BS48" s="241"/>
      <c r="BT48" s="241"/>
      <c r="BU48" s="241"/>
      <c r="BV48" s="241"/>
      <c r="BW48" s="241"/>
      <c r="BX48" s="241"/>
      <c r="BY48" s="241"/>
      <c r="BZ48" s="241"/>
      <c r="CD48" s="242"/>
    </row>
    <row r="49" spans="2:84" ht="18" customHeight="1">
      <c r="B49" s="1141" t="s">
        <v>2158</v>
      </c>
      <c r="C49" s="1142"/>
      <c r="D49" s="1142"/>
      <c r="E49" s="1142"/>
      <c r="F49" s="1143"/>
      <c r="G49" s="1126" t="str">
        <f>IFERROR(IF(AND(OR(AH58=1,AH58=2),OR(AH59=1,AH59=2),OR(AH60=1,AH60=2)),"処遇加算Ⅰ",IF(AND(OR(AH58=1,AH58=2),OR(AH59=1,AH59=2),OR(AH60=0,AH60=3)),"処遇加算Ⅱ",IF(OR(OR(AH58=1,AH58=2),OR(AH59=1,AH59=2)),"処遇加算Ⅲ",""))),"")</f>
        <v/>
      </c>
      <c r="H49" s="1127"/>
      <c r="I49" s="1127"/>
      <c r="J49" s="1127"/>
      <c r="K49" s="1152"/>
      <c r="L49" s="1126" t="str">
        <f>IFERROR(IF(G9="","",IF(AND(AH61=1,AH62=1,AH63=1),"特定加算Ⅰ",IF(AND(AH61=1,AH62=2,AH63=1),"特定加算Ⅱ",IF(OR(AH61=2,AH62=2,AH63=2),"特定加算なし","")))),"")</f>
        <v/>
      </c>
      <c r="M49" s="1127"/>
      <c r="N49" s="1127"/>
      <c r="O49" s="1127"/>
      <c r="P49" s="1128"/>
      <c r="Q49" s="1129" t="str">
        <f>IFERROR(IF(OR(L9="ベア加算",AND(L9="ベア加算なし",AH57=1)),"ベア加算",IF(AH57=2,"ベア加算なし","")),"")</f>
        <v/>
      </c>
      <c r="R49" s="1127"/>
      <c r="S49" s="1127"/>
      <c r="T49" s="1127"/>
      <c r="U49" s="1128"/>
      <c r="V49" s="1130" t="s">
        <v>10</v>
      </c>
      <c r="W49" s="1131"/>
      <c r="X49" s="1131"/>
      <c r="Y49" s="1131"/>
      <c r="Z49" s="1131"/>
      <c r="AA49" s="1048"/>
      <c r="AB49" s="1048"/>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1" t="s">
        <v>2159</v>
      </c>
      <c r="C50" s="1142"/>
      <c r="D50" s="1142"/>
      <c r="E50" s="1142"/>
      <c r="F50" s="1143"/>
      <c r="G50" s="1147" t="str">
        <f>IFERROR(VLOOKUP(Y5,【参考】数式用!$A$5:$J$27,MATCH(G49,【参考】数式用!$B$4:$J$4,0)+1,0),"")</f>
        <v/>
      </c>
      <c r="H50" s="1148"/>
      <c r="I50" s="1148"/>
      <c r="J50" s="1148"/>
      <c r="K50" s="1149"/>
      <c r="L50" s="1147" t="str">
        <f>IFERROR(VLOOKUP(Y5,【参考】数式用!$A$5:$J$27,MATCH(L49,【参考】数式用!$B$4:$J$4,0)+1,0),"")</f>
        <v/>
      </c>
      <c r="M50" s="1148"/>
      <c r="N50" s="1148"/>
      <c r="O50" s="1148"/>
      <c r="P50" s="1150"/>
      <c r="Q50" s="1151" t="str">
        <f>IFERROR(VLOOKUP(Y5,【参考】数式用!$A$5:$J$27,MATCH(Q49,【参考】数式用!$B$4:$J$4,0)+1,0),"")</f>
        <v/>
      </c>
      <c r="R50" s="1148"/>
      <c r="S50" s="1148"/>
      <c r="T50" s="1148"/>
      <c r="U50" s="1150"/>
      <c r="V50" s="1106">
        <f>SUM(G50,L50,Q50)</f>
        <v>0</v>
      </c>
      <c r="W50" s="1107"/>
      <c r="X50" s="1107"/>
      <c r="Y50" s="1107"/>
      <c r="Z50" s="1107"/>
      <c r="AA50" s="1048"/>
      <c r="AB50" s="1048"/>
      <c r="AC50" s="1160" t="str">
        <f>IFERROR(VLOOKUP(Y5,【参考】数式用!$A$5:$AB$27,MATCH(AC49,【参考】数式用!$B$4:$AB$4,0)+1,FALSE),"")</f>
        <v/>
      </c>
      <c r="AD50" s="1161"/>
      <c r="AE50" s="1161"/>
      <c r="AF50" s="1161"/>
      <c r="AG50" s="1161"/>
      <c r="AH50" s="1162"/>
      <c r="AS50" s="1003" t="s">
        <v>2190</v>
      </c>
      <c r="AT50" s="1003"/>
      <c r="AU50" s="1003"/>
      <c r="AV50" s="1003"/>
      <c r="AW50" s="1003" t="s">
        <v>2191</v>
      </c>
      <c r="AX50" s="1003"/>
      <c r="AY50" s="1003"/>
      <c r="AZ50" s="1003"/>
      <c r="BA50" s="1003" t="s">
        <v>13</v>
      </c>
      <c r="BB50" s="1003"/>
      <c r="BC50" s="1003"/>
      <c r="BD50" s="1003"/>
      <c r="BE50" s="1003" t="s">
        <v>2192</v>
      </c>
      <c r="BF50" s="1003"/>
      <c r="BG50" s="1003"/>
      <c r="BH50" s="1003"/>
      <c r="BI50" s="1003" t="s">
        <v>2195</v>
      </c>
      <c r="BJ50" s="1003"/>
      <c r="BK50" s="1003"/>
      <c r="BL50" s="1003"/>
      <c r="BM50" s="241"/>
      <c r="BN50" s="1003" t="s">
        <v>2194</v>
      </c>
      <c r="BO50" s="1003"/>
      <c r="BP50" s="1003"/>
      <c r="BQ50" s="1003"/>
      <c r="BR50" s="1003"/>
      <c r="BS50" s="1003"/>
      <c r="BT50" s="241"/>
      <c r="BV50" s="1164" t="s">
        <v>2197</v>
      </c>
      <c r="BW50" s="1165"/>
      <c r="BX50" s="1165"/>
      <c r="BY50" s="1165"/>
      <c r="BZ50" s="1165"/>
      <c r="CA50" s="1166"/>
      <c r="CD50" s="242"/>
    </row>
    <row r="51" spans="2:84" ht="17.25" customHeight="1">
      <c r="B51" s="1144" t="s">
        <v>2288</v>
      </c>
      <c r="C51" s="1145"/>
      <c r="D51" s="1145"/>
      <c r="E51" s="1145"/>
      <c r="F51" s="1146"/>
      <c r="G51" s="1021" t="str">
        <f>IFERROR(ROUNDDOWN(ROUND(AM5*G50,0)*P5,0)*H53,"")</f>
        <v/>
      </c>
      <c r="H51" s="1021"/>
      <c r="I51" s="1021"/>
      <c r="J51" s="1021"/>
      <c r="K51" s="148" t="s">
        <v>2283</v>
      </c>
      <c r="L51" s="1020" t="str">
        <f>IFERROR(ROUNDDOWN(ROUND(AM5*L50,0)*P5,0)*H53,"")</f>
        <v/>
      </c>
      <c r="M51" s="1021"/>
      <c r="N51" s="1021"/>
      <c r="O51" s="1021"/>
      <c r="P51" s="148" t="s">
        <v>2283</v>
      </c>
      <c r="Q51" s="1020" t="str">
        <f>IFERROR(ROUNDDOWN(ROUND(AM5*Q50,0)*P5,0)*H53,"")</f>
        <v/>
      </c>
      <c r="R51" s="1021"/>
      <c r="S51" s="1021"/>
      <c r="T51" s="1021"/>
      <c r="U51" s="149" t="s">
        <v>2283</v>
      </c>
      <c r="V51" s="1124">
        <f>IFERROR(SUM(G51,L51,Q51),"")</f>
        <v>0</v>
      </c>
      <c r="W51" s="1125"/>
      <c r="X51" s="1125"/>
      <c r="Y51" s="1125"/>
      <c r="Z51" s="150" t="s">
        <v>2283</v>
      </c>
      <c r="AB51" s="151"/>
      <c r="AC51" s="1020" t="str">
        <f>IFERROR(ROUNDDOWN(ROUND(AM5*AC50,0)*P5,0)*AD53,"")</f>
        <v/>
      </c>
      <c r="AD51" s="1021"/>
      <c r="AE51" s="1021"/>
      <c r="AF51" s="1021"/>
      <c r="AG51" s="1021"/>
      <c r="AH51" s="149" t="s">
        <v>2283</v>
      </c>
      <c r="AS51" s="1008" t="str">
        <f>IFERROR(ROUNDDOWN(ROUND(AM5*(G50-B10),0)*P5,0)*H53,"")</f>
        <v/>
      </c>
      <c r="AT51" s="1008"/>
      <c r="AU51" s="1008"/>
      <c r="AV51" s="1008"/>
      <c r="AW51" s="1008" t="str">
        <f>IFERROR(ROUNDDOWN(ROUND(AM5*(L50-G10),0)*P5,0)*H53,"")</f>
        <v/>
      </c>
      <c r="AX51" s="1008"/>
      <c r="AY51" s="1008"/>
      <c r="AZ51" s="1008"/>
      <c r="BA51" s="1008" t="str">
        <f>IFERROR(ROUNDDOWN(ROUND(AM5*(Q50-L10),0)*P5,0)*H53,"")</f>
        <v/>
      </c>
      <c r="BB51" s="1008"/>
      <c r="BC51" s="1008"/>
      <c r="BD51" s="1008"/>
      <c r="BE51" s="1008" t="str">
        <f>IFERROR(ROUNDDOWN(ROUND(AM5*(AC50-Q10),0)*P5,0)*AD53,"")</f>
        <v/>
      </c>
      <c r="BF51" s="1008"/>
      <c r="BG51" s="1008"/>
      <c r="BH51" s="1008"/>
      <c r="BI51" s="1008">
        <f>SUM(AS51:BH51)</f>
        <v>0</v>
      </c>
      <c r="BJ51" s="1008"/>
      <c r="BK51" s="1008"/>
      <c r="BL51" s="1008"/>
      <c r="BM51" s="241"/>
      <c r="BN51" s="1008" t="str">
        <f>IFERROR(ROUNDDOWN(ROUNDDOWN(ROUND(AM5*(VLOOKUP(Y5,【参考】数式用!$A$5:$AB$27,14,FALSE)),0)*P5,0)*AD53*0.5,0),"")</f>
        <v/>
      </c>
      <c r="BO51" s="1008"/>
      <c r="BP51" s="1008"/>
      <c r="BQ51" s="1008"/>
      <c r="BR51" s="1008"/>
      <c r="BS51" s="1008"/>
      <c r="BT51" s="241"/>
      <c r="BV51" s="1167">
        <f>IF(AND(Q49="ベア加算なし",BA48="ベア加算"),ROUNDDOWN(ROUND(AM5*VLOOKUP(Y5,【参考】数式用!$A$5:$AB$27,9,FALSE),0)*P5,0)*AD53,0)</f>
        <v>0</v>
      </c>
      <c r="BW51" s="1168"/>
      <c r="BX51" s="1168"/>
      <c r="BY51" s="1168"/>
      <c r="BZ51" s="1168"/>
      <c r="CA51" s="1169"/>
      <c r="CD51" s="242"/>
    </row>
    <row r="52" spans="2:84" ht="13.5" customHeight="1">
      <c r="B52" s="1144"/>
      <c r="C52" s="1145"/>
      <c r="D52" s="1145"/>
      <c r="E52" s="1145"/>
      <c r="F52" s="1146"/>
      <c r="G52" s="1024" t="str">
        <f>IFERROR("("&amp;TEXT(G51/H53,"#,##0円")&amp;"/月)","")</f>
        <v/>
      </c>
      <c r="H52" s="1019"/>
      <c r="I52" s="1019"/>
      <c r="J52" s="1019"/>
      <c r="K52" s="1019"/>
      <c r="L52" s="1019" t="str">
        <f>IFERROR("("&amp;TEXT(L51/H53,"#,##0円")&amp;"/月)","")</f>
        <v/>
      </c>
      <c r="M52" s="1019"/>
      <c r="N52" s="1019"/>
      <c r="O52" s="1019"/>
      <c r="P52" s="1019"/>
      <c r="Q52" s="1019" t="str">
        <f>IFERROR("("&amp;TEXT(Q51/H53,"#,##0円")&amp;"/月)","")</f>
        <v/>
      </c>
      <c r="R52" s="1019"/>
      <c r="S52" s="1019"/>
      <c r="T52" s="1019"/>
      <c r="U52" s="1019"/>
      <c r="V52" s="1019" t="str">
        <f>IFERROR("("&amp;TEXT(V51/H53,"#,##0円")&amp;"/月)","")</f>
        <v>(0円/月)</v>
      </c>
      <c r="W52" s="1019"/>
      <c r="X52" s="1019"/>
      <c r="Y52" s="1019"/>
      <c r="Z52" s="1019"/>
      <c r="AB52" s="151"/>
      <c r="AC52" s="1022" t="str">
        <f>IFERROR("("&amp;TEXT(AC51/AD53,"#,##0円")&amp;"/月)","")</f>
        <v/>
      </c>
      <c r="AD52" s="1023"/>
      <c r="AE52" s="1023"/>
      <c r="AF52" s="1023"/>
      <c r="AG52" s="1023"/>
      <c r="AH52" s="102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6" t="s">
        <v>239</v>
      </c>
      <c r="V56" s="1006"/>
      <c r="W56" s="1006"/>
      <c r="X56" s="1006"/>
      <c r="Y56" s="1006"/>
      <c r="Z56" s="1006"/>
      <c r="AA56" s="245"/>
      <c r="AB56" s="249"/>
      <c r="AC56" s="1006" t="str">
        <f>IF(F15=4,"R6.4～R6.5",IF(F15=5,"R6.5",""))</f>
        <v>R6.4～R6.5</v>
      </c>
      <c r="AD56" s="1006"/>
      <c r="AE56" s="1006"/>
      <c r="AF56" s="1006"/>
      <c r="AG56" s="1006"/>
      <c r="AH56" s="1006"/>
      <c r="AI56" s="250"/>
      <c r="AJ56" s="249"/>
      <c r="AK56" s="1006" t="str">
        <f>IF(OR(F15=4,F15=5),"R6.6","R"&amp;D15&amp;"."&amp;F15)&amp;"～R"&amp;K15&amp;"."&amp;M15</f>
        <v>R6.6～R7.3</v>
      </c>
      <c r="AL56" s="1006"/>
      <c r="AM56" s="1006"/>
      <c r="AN56" s="1006"/>
      <c r="AO56" s="1006"/>
      <c r="AP56" s="1006"/>
      <c r="AQ56" s="245"/>
      <c r="AR56" s="245"/>
      <c r="AS56" s="1009" t="s">
        <v>2404</v>
      </c>
      <c r="AT56" s="1009"/>
      <c r="AU56" s="1009"/>
      <c r="AV56" s="1009"/>
      <c r="AW56" s="1009" t="s">
        <v>2403</v>
      </c>
      <c r="AX56" s="1009"/>
      <c r="AY56" s="1009"/>
      <c r="AZ56" s="1009"/>
    </row>
    <row r="57" spans="2:84" ht="15.95" customHeight="1">
      <c r="U57" s="1003" t="s">
        <v>2198</v>
      </c>
      <c r="V57" s="1003"/>
      <c r="W57" s="1003"/>
      <c r="X57" s="1003"/>
      <c r="Y57" s="1003"/>
      <c r="Z57" s="527" t="str">
        <f>IF(AND(B9&lt;&gt;"処遇加算なし",F15=4),IF(V21="✓",1,IF(V22="✓",2,"")),"")</f>
        <v/>
      </c>
      <c r="AA57" s="245"/>
      <c r="AB57" s="249"/>
      <c r="AC57" s="1003" t="s">
        <v>2198</v>
      </c>
      <c r="AD57" s="1003"/>
      <c r="AE57" s="1003"/>
      <c r="AF57" s="1003"/>
      <c r="AG57" s="1003"/>
      <c r="AH57" s="170">
        <f>IF(AND(F15&lt;&gt;4,F15&lt;&gt;5),0,IF(AT8="○",1,0))</f>
        <v>0</v>
      </c>
      <c r="AI57" s="253"/>
      <c r="AJ57" s="249"/>
      <c r="AK57" s="1003" t="s">
        <v>2198</v>
      </c>
      <c r="AL57" s="1003"/>
      <c r="AM57" s="1003"/>
      <c r="AN57" s="1003"/>
      <c r="AO57" s="1003"/>
      <c r="AP57" s="170">
        <f>IF(AT8="○",1,0)</f>
        <v>0</v>
      </c>
      <c r="AQ57" s="245"/>
      <c r="AR57" s="245"/>
      <c r="AS57" s="1002"/>
      <c r="AT57" s="1002"/>
      <c r="AU57" s="1002"/>
      <c r="AV57" s="1002"/>
      <c r="AW57" s="1010"/>
      <c r="AX57" s="1010"/>
      <c r="AY57" s="1010"/>
      <c r="AZ57" s="1010"/>
      <c r="BH57" s="251"/>
      <c r="BJ57" s="251"/>
      <c r="BK57" s="251"/>
      <c r="BL57" s="251"/>
      <c r="BM57" s="251"/>
      <c r="BN57" s="251"/>
      <c r="BO57" s="251"/>
      <c r="BP57" s="251"/>
      <c r="BQ57" s="251"/>
      <c r="BR57" s="251"/>
      <c r="BS57" s="251"/>
      <c r="BT57" s="251"/>
      <c r="BU57" s="251"/>
      <c r="BV57" s="251"/>
      <c r="BW57" s="251"/>
      <c r="BX57" s="251"/>
      <c r="BZ57" s="254"/>
    </row>
    <row r="58" spans="2:84" ht="15.95" customHeight="1">
      <c r="U58" s="1012" t="s">
        <v>2199</v>
      </c>
      <c r="V58" s="1012"/>
      <c r="W58" s="1012"/>
      <c r="X58" s="1012"/>
      <c r="Y58" s="1012"/>
      <c r="Z58" s="527" t="str">
        <f>IF(AND(B9&lt;&gt;"処遇加算なし",F15=4),IF(V24="✓",1,IF(V25="✓",2,IF(V26="✓",3,""))),"")</f>
        <v/>
      </c>
      <c r="AA58" s="245"/>
      <c r="AB58" s="249"/>
      <c r="AC58" s="1012" t="s">
        <v>2199</v>
      </c>
      <c r="AD58" s="1012"/>
      <c r="AE58" s="1012"/>
      <c r="AF58" s="1012"/>
      <c r="AG58" s="1012"/>
      <c r="AH58" s="170">
        <f>IF(AND(F15&lt;&gt;4,F15&lt;&gt;5),0,IF(AU8="○",1,3))</f>
        <v>3</v>
      </c>
      <c r="AI58" s="253"/>
      <c r="AJ58" s="249"/>
      <c r="AK58" s="1012" t="s">
        <v>2199</v>
      </c>
      <c r="AL58" s="1012"/>
      <c r="AM58" s="1012"/>
      <c r="AN58" s="1012"/>
      <c r="AO58" s="1012"/>
      <c r="AP58" s="170">
        <f>IF(AU8="○",1,3)</f>
        <v>3</v>
      </c>
      <c r="AQ58" s="245"/>
      <c r="AR58" s="245"/>
      <c r="AS58" s="1003" t="str">
        <f>IF(OR(AND(Z58=1,AH58=3),AND(Z58=1,AP58=3),AND(Z58=2,AH58=3,AH59=3),AND(Z58=2,AP58=3,AP59=3)),"○","")</f>
        <v/>
      </c>
      <c r="AT58" s="1003"/>
      <c r="AU58" s="1003"/>
      <c r="AV58" s="1003"/>
      <c r="AW58" s="1003" t="str">
        <f>IF(OR(AND(Z58=1,AH58=2),AND(Z58=1,AP58=2),AND(Z58=2,AH58=2,AH59=2),AND(Z58=2,AP58=2,AP59=2)),"○","")</f>
        <v/>
      </c>
      <c r="AX58" s="1003"/>
      <c r="AY58" s="1003"/>
      <c r="AZ58" s="1003"/>
      <c r="BH58" s="251"/>
      <c r="BJ58" s="251"/>
      <c r="BK58" s="251"/>
      <c r="BL58" s="251"/>
      <c r="BM58" s="251"/>
      <c r="BN58" s="251"/>
      <c r="BO58" s="251"/>
      <c r="BP58" s="251"/>
      <c r="BQ58" s="251"/>
      <c r="BR58" s="251"/>
      <c r="BS58" s="251"/>
      <c r="BT58" s="251"/>
      <c r="BU58" s="251"/>
      <c r="BV58" s="251"/>
      <c r="BW58" s="251"/>
      <c r="BX58" s="251"/>
      <c r="BZ58" s="254"/>
    </row>
    <row r="59" spans="2:84" ht="15.95" customHeight="1">
      <c r="U59" s="1012" t="s">
        <v>2200</v>
      </c>
      <c r="V59" s="1012"/>
      <c r="W59" s="1012"/>
      <c r="X59" s="1012"/>
      <c r="Y59" s="1012"/>
      <c r="Z59" s="527" t="str">
        <f>IF(AND(B9&lt;&gt;"処遇加算なし",F15=4),IF(V28="✓",1,IF(V29="✓",2,IF(V30="✓",3,""))),"")</f>
        <v/>
      </c>
      <c r="AA59" s="245"/>
      <c r="AB59" s="249"/>
      <c r="AC59" s="1012" t="s">
        <v>2200</v>
      </c>
      <c r="AD59" s="1012"/>
      <c r="AE59" s="1012"/>
      <c r="AF59" s="1012"/>
      <c r="AG59" s="1012"/>
      <c r="AH59" s="170">
        <f>IF(AND(F15&lt;&gt;4,F15&lt;&gt;5),0,IF(AV8="○",1,3))</f>
        <v>3</v>
      </c>
      <c r="AI59" s="253"/>
      <c r="AJ59" s="249"/>
      <c r="AK59" s="1012" t="s">
        <v>2200</v>
      </c>
      <c r="AL59" s="1012"/>
      <c r="AM59" s="1012"/>
      <c r="AN59" s="1012"/>
      <c r="AO59" s="1012"/>
      <c r="AP59" s="170">
        <f>IF(AV8="○",1,3)</f>
        <v>3</v>
      </c>
      <c r="AQ59" s="245"/>
      <c r="AR59" s="245"/>
      <c r="AS59" s="1003" t="str">
        <f>IF(OR(AND(Z59=1,AH59=3),AND(Z59=1,AP59=3),AND(Z59=2,AH58=3,AH59=3),AND(Z59=2,AP58=3,AP59=3)),"○","")</f>
        <v/>
      </c>
      <c r="AT59" s="1003"/>
      <c r="AU59" s="1003"/>
      <c r="AV59" s="1003"/>
      <c r="AW59" s="1003" t="str">
        <f>IF(OR(AND(Z59=1,AH58=2),AND(Z59=1,AP58=2),AND(Z59=2,AH58=2,AH59=2),AND(Z59=2,AP58=2,AP59=2)),"○","")</f>
        <v/>
      </c>
      <c r="AX59" s="1003"/>
      <c r="AY59" s="1003"/>
      <c r="AZ59" s="1003"/>
      <c r="BH59" s="251"/>
      <c r="BJ59" s="251"/>
      <c r="BK59" s="251"/>
      <c r="BL59" s="251"/>
      <c r="BM59" s="251"/>
      <c r="BN59" s="251"/>
      <c r="BO59" s="251"/>
      <c r="BP59" s="251"/>
      <c r="BQ59" s="251"/>
      <c r="BR59" s="251"/>
      <c r="BS59" s="251"/>
      <c r="BT59" s="251"/>
      <c r="BU59" s="251"/>
      <c r="BV59" s="251"/>
      <c r="BW59" s="251"/>
      <c r="BX59" s="251"/>
      <c r="BZ59" s="254"/>
    </row>
    <row r="60" spans="2:84" ht="15.95" customHeight="1">
      <c r="U60" s="1012" t="s">
        <v>2201</v>
      </c>
      <c r="V60" s="1012"/>
      <c r="W60" s="1012"/>
      <c r="X60" s="1012"/>
      <c r="Y60" s="1012"/>
      <c r="Z60" s="527" t="str">
        <f>IF(AND(B9&lt;&gt;"処遇加算なし",F15=4),IF(V32="✓",1,IF(V33="✓",2,"")),"")</f>
        <v/>
      </c>
      <c r="AA60" s="245"/>
      <c r="AB60" s="249"/>
      <c r="AC60" s="1012" t="s">
        <v>2201</v>
      </c>
      <c r="AD60" s="1012"/>
      <c r="AE60" s="1012"/>
      <c r="AF60" s="1012"/>
      <c r="AG60" s="1012"/>
      <c r="AH60" s="170">
        <f>IF(AND(F15&lt;&gt;4,F15&lt;&gt;5),0,IF(AW8="○",1,3))</f>
        <v>3</v>
      </c>
      <c r="AI60" s="253"/>
      <c r="AJ60" s="249"/>
      <c r="AK60" s="1012" t="s">
        <v>2201</v>
      </c>
      <c r="AL60" s="1012"/>
      <c r="AM60" s="1012"/>
      <c r="AN60" s="1012"/>
      <c r="AO60" s="1012"/>
      <c r="AP60" s="170">
        <f>IF(AW8="○",1,3)</f>
        <v>3</v>
      </c>
      <c r="AQ60" s="245"/>
      <c r="AR60" s="245"/>
      <c r="AS60" s="1004" t="str">
        <f>IF(OR(AND(Z60=1,AH60=3),AND(Z60=1,AP60=3)),"○","")</f>
        <v/>
      </c>
      <c r="AT60" s="1004"/>
      <c r="AU60" s="1004"/>
      <c r="AV60" s="1004"/>
      <c r="AW60" s="1004" t="str">
        <f>IF(OR(AND(Z60=1,AH60=2),AND(Z60=1,AP60=2)),"○","")</f>
        <v/>
      </c>
      <c r="AX60" s="1004"/>
      <c r="AY60" s="1004"/>
      <c r="AZ60" s="1004"/>
      <c r="BH60" s="251"/>
      <c r="BJ60" s="251"/>
      <c r="BK60" s="251"/>
      <c r="BL60" s="251"/>
      <c r="BM60" s="251"/>
      <c r="BN60" s="251"/>
      <c r="BO60" s="251"/>
      <c r="BP60" s="251"/>
      <c r="BQ60" s="251"/>
      <c r="BR60" s="251"/>
      <c r="BS60" s="251"/>
      <c r="BT60" s="251"/>
      <c r="BU60" s="251"/>
      <c r="BV60" s="251"/>
      <c r="BW60" s="251"/>
      <c r="BX60" s="251"/>
      <c r="BZ60" s="254"/>
    </row>
    <row r="61" spans="2:84" ht="15.95" customHeight="1">
      <c r="U61" s="1012" t="s">
        <v>2202</v>
      </c>
      <c r="V61" s="1012"/>
      <c r="W61" s="1012"/>
      <c r="X61" s="1012"/>
      <c r="Y61" s="1012"/>
      <c r="Z61" s="527" t="str">
        <f>IF(AND(B9&lt;&gt;"処遇加算なし",F15=4),IF(V36="✓",1,IF(V37="✓",2,"")),"")</f>
        <v/>
      </c>
      <c r="AA61" s="245"/>
      <c r="AB61" s="249"/>
      <c r="AC61" s="1012" t="s">
        <v>2202</v>
      </c>
      <c r="AD61" s="1012"/>
      <c r="AE61" s="1012"/>
      <c r="AF61" s="1012"/>
      <c r="AG61" s="1012"/>
      <c r="AH61" s="170">
        <f>IF(AND(F15&lt;&gt;4,F15&lt;&gt;5),0,IF(AX8="○",1,2))</f>
        <v>2</v>
      </c>
      <c r="AI61" s="253"/>
      <c r="AJ61" s="249"/>
      <c r="AK61" s="1012" t="s">
        <v>2202</v>
      </c>
      <c r="AL61" s="1012"/>
      <c r="AM61" s="1012"/>
      <c r="AN61" s="1012"/>
      <c r="AO61" s="1012"/>
      <c r="AP61" s="170">
        <f>IF(AX8="○",1,2)</f>
        <v>2</v>
      </c>
      <c r="AQ61" s="245"/>
      <c r="AR61" s="245"/>
      <c r="AS61" s="1003" t="str">
        <f>IF(OR(AND(Z61=1,AH61=2),AND(Z61=1,AP61=2)),"○","")</f>
        <v/>
      </c>
      <c r="AT61" s="1003"/>
      <c r="AU61" s="1003"/>
      <c r="AV61" s="1003"/>
      <c r="AW61" s="1011" t="str">
        <f>IF(OR((AD61-AL61)&lt;0,(AD61-AT61)&lt;0),"!","")</f>
        <v/>
      </c>
      <c r="AX61" s="1011"/>
      <c r="AY61" s="1011"/>
      <c r="AZ61" s="1011"/>
      <c r="BH61" s="251"/>
      <c r="BJ61" s="251"/>
      <c r="BK61" s="251"/>
      <c r="BL61" s="251"/>
      <c r="BM61" s="251"/>
      <c r="BN61" s="251"/>
      <c r="BO61" s="251"/>
      <c r="BP61" s="251"/>
      <c r="BQ61" s="251"/>
      <c r="BR61" s="251"/>
      <c r="BS61" s="251"/>
      <c r="BT61" s="251"/>
      <c r="BU61" s="251"/>
      <c r="BV61" s="251"/>
      <c r="BW61" s="251"/>
      <c r="BX61" s="251"/>
      <c r="BZ61" s="254"/>
    </row>
    <row r="62" spans="2:84" ht="15.95" customHeight="1">
      <c r="U62" s="1012" t="s">
        <v>2203</v>
      </c>
      <c r="V62" s="1012"/>
      <c r="W62" s="1012"/>
      <c r="X62" s="1012"/>
      <c r="Y62" s="1012"/>
      <c r="Z62" s="527" t="str">
        <f>IF(AND(B9&lt;&gt;"処遇加算なし",F15=4),IF(V40="✓",1,IF(V41="✓",2,"")),"")</f>
        <v/>
      </c>
      <c r="AA62" s="245"/>
      <c r="AB62" s="249"/>
      <c r="AC62" s="1012" t="s">
        <v>2203</v>
      </c>
      <c r="AD62" s="1012"/>
      <c r="AE62" s="1012"/>
      <c r="AF62" s="1012"/>
      <c r="AG62" s="1012"/>
      <c r="AH62" s="170">
        <f>IF(AND(F15&lt;&gt;4,F15&lt;&gt;5),0,IF(AY8="○",1,2))</f>
        <v>2</v>
      </c>
      <c r="AI62" s="253"/>
      <c r="AJ62" s="249"/>
      <c r="AK62" s="1012" t="s">
        <v>2203</v>
      </c>
      <c r="AL62" s="1012"/>
      <c r="AM62" s="1012"/>
      <c r="AN62" s="1012"/>
      <c r="AO62" s="1012"/>
      <c r="AP62" s="170">
        <f>IF(AY8="○",1,2)</f>
        <v>2</v>
      </c>
      <c r="AQ62" s="245"/>
      <c r="AR62" s="245"/>
      <c r="AS62" s="1003" t="str">
        <f>IF(OR(AND(Z62=1,AH62=2),AND(Z62=1,AP62=2)),"○","")</f>
        <v/>
      </c>
      <c r="AT62" s="1003"/>
      <c r="AU62" s="1003"/>
      <c r="AV62" s="1003"/>
      <c r="AW62" s="1011" t="str">
        <f>IF(OR((AD62-AL62)&lt;0,(AD62-AT62)&lt;0),"!","")</f>
        <v/>
      </c>
      <c r="AX62" s="1011"/>
      <c r="AY62" s="1011"/>
      <c r="AZ62" s="1011"/>
      <c r="BH62" s="251"/>
      <c r="BJ62" s="251"/>
      <c r="BK62" s="251"/>
      <c r="BL62" s="251"/>
      <c r="BM62" s="251"/>
      <c r="BN62" s="251"/>
      <c r="BO62" s="251"/>
      <c r="BP62" s="251"/>
      <c r="BQ62" s="251"/>
      <c r="BR62" s="251"/>
      <c r="BS62" s="251"/>
      <c r="BT62" s="251"/>
      <c r="BU62" s="251"/>
      <c r="BV62" s="251"/>
      <c r="BW62" s="251"/>
      <c r="BX62" s="251"/>
      <c r="BZ62" s="254"/>
    </row>
    <row r="63" spans="2:84" ht="15.95" customHeight="1">
      <c r="U63" s="1003" t="s">
        <v>2204</v>
      </c>
      <c r="V63" s="1003"/>
      <c r="W63" s="1003"/>
      <c r="X63" s="1003"/>
      <c r="Y63" s="1003"/>
      <c r="Z63" s="527" t="str">
        <f>IF(AND(B9&lt;&gt;"処遇加算なし",F15=4),IF(V44="✓",1,IF(V45="✓",2,"")),"")</f>
        <v/>
      </c>
      <c r="AA63" s="245"/>
      <c r="AB63" s="249"/>
      <c r="AC63" s="1003" t="s">
        <v>2204</v>
      </c>
      <c r="AD63" s="1003"/>
      <c r="AE63" s="1003"/>
      <c r="AF63" s="1003"/>
      <c r="AG63" s="1003"/>
      <c r="AH63" s="170">
        <f>IF(AND(F15&lt;&gt;4,F15&lt;&gt;5),0,IF(AZ8="○",1,2))</f>
        <v>2</v>
      </c>
      <c r="AI63" s="253"/>
      <c r="AJ63" s="249"/>
      <c r="AK63" s="1003" t="s">
        <v>2204</v>
      </c>
      <c r="AL63" s="1003"/>
      <c r="AM63" s="1003"/>
      <c r="AN63" s="1003"/>
      <c r="AO63" s="1003"/>
      <c r="AP63" s="170">
        <f>IF(AZ8="○",1,2)</f>
        <v>2</v>
      </c>
      <c r="AQ63" s="245"/>
      <c r="AR63" s="245"/>
      <c r="AS63" s="1003" t="str">
        <f>IF(OR(AND(Z63=1,AH63=2),AND(Z63=1,AP63=2)),"○","")</f>
        <v/>
      </c>
      <c r="AT63" s="1003"/>
      <c r="AU63" s="1003"/>
      <c r="AV63" s="1003"/>
      <c r="AW63" s="1011" t="str">
        <f>IF(OR((AD63-AL63)&lt;0,(AD63-AT63)&lt;0),"!","")</f>
        <v/>
      </c>
      <c r="AX63" s="1011"/>
      <c r="AY63" s="1011"/>
      <c r="AZ63" s="1011"/>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election activeCell="AI1" sqref="AI1:AP1"/>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6" t="s">
        <v>2410</v>
      </c>
      <c r="O1" s="1056"/>
      <c r="P1" s="1056"/>
      <c r="Q1" s="1056"/>
      <c r="R1" s="1056"/>
      <c r="S1" s="1056"/>
      <c r="T1" s="1056"/>
      <c r="U1" s="1056"/>
      <c r="V1" s="1056"/>
      <c r="W1" s="1056"/>
      <c r="X1" s="1056"/>
      <c r="Y1" s="1056"/>
      <c r="Z1" s="1056"/>
      <c r="AA1" s="1056"/>
      <c r="AB1" s="1056"/>
      <c r="AC1" s="1056"/>
      <c r="AD1" s="1056"/>
      <c r="AE1" s="1056"/>
      <c r="AF1" s="1170" t="s">
        <v>25</v>
      </c>
      <c r="AG1" s="1170"/>
      <c r="AH1" s="1170"/>
      <c r="AI1" s="1171" t="str">
        <f>IF(G5="","",G5)</f>
        <v/>
      </c>
      <c r="AJ1" s="1171"/>
      <c r="AK1" s="1171"/>
      <c r="AL1" s="1171"/>
      <c r="AM1" s="1171"/>
      <c r="AN1" s="1171"/>
      <c r="AO1" s="1171"/>
      <c r="AP1" s="1171"/>
      <c r="AS1" s="999" t="str">
        <f>B9&amp;G9&amp;L9</f>
        <v/>
      </c>
      <c r="AT1" s="1000"/>
      <c r="AU1" s="1000"/>
      <c r="AV1" s="1000"/>
      <c r="AW1" s="1000"/>
      <c r="AX1" s="1000"/>
      <c r="AY1" s="1000"/>
      <c r="AZ1" s="1000"/>
      <c r="BA1" s="1000"/>
      <c r="BB1" s="1000"/>
      <c r="BC1" s="1000"/>
      <c r="BD1" s="1000"/>
      <c r="BE1" s="1001"/>
      <c r="BF1" s="998" t="str">
        <f>IFERROR(VLOOKUP(Y5,【参考】数式用!$AJ$2:$AK$24,2,FALSE),"")</f>
        <v/>
      </c>
      <c r="BG1" s="998"/>
      <c r="BH1" s="998"/>
      <c r="BI1" s="998"/>
      <c r="BJ1" s="998"/>
      <c r="BK1" s="998"/>
      <c r="BL1" s="998"/>
      <c r="BM1" s="998"/>
      <c r="BN1" s="998"/>
      <c r="BO1" s="998"/>
      <c r="BP1" s="998"/>
      <c r="CE1" s="174" t="s">
        <v>2374</v>
      </c>
    </row>
    <row r="2" spans="1:88" s="175" customFormat="1" ht="19.5" customHeight="1" thickBot="1">
      <c r="C2" s="173"/>
      <c r="D2" s="173"/>
      <c r="E2" s="173"/>
      <c r="F2" s="173"/>
      <c r="G2" s="173"/>
      <c r="H2" s="173"/>
      <c r="I2" s="173"/>
      <c r="J2" s="173"/>
      <c r="K2" s="173"/>
      <c r="L2" s="173"/>
      <c r="M2" s="173"/>
      <c r="N2" s="1056"/>
      <c r="O2" s="1056"/>
      <c r="P2" s="1056"/>
      <c r="Q2" s="1056"/>
      <c r="R2" s="1056"/>
      <c r="S2" s="1056"/>
      <c r="T2" s="1056"/>
      <c r="U2" s="1056"/>
      <c r="V2" s="1056"/>
      <c r="W2" s="1056"/>
      <c r="X2" s="1056"/>
      <c r="Y2" s="1056"/>
      <c r="Z2" s="1056"/>
      <c r="AA2" s="1056"/>
      <c r="AB2" s="1056"/>
      <c r="AC2" s="1056"/>
      <c r="AD2" s="1056"/>
      <c r="AE2" s="1056"/>
      <c r="AF2" s="173"/>
      <c r="AG2" s="173"/>
      <c r="AH2" s="173"/>
      <c r="AI2" s="173"/>
      <c r="AJ2" s="173"/>
      <c r="AK2" s="173"/>
      <c r="AL2" s="173"/>
      <c r="AM2" s="173"/>
      <c r="AN2" s="173"/>
      <c r="AO2" s="173"/>
      <c r="AP2" s="173"/>
      <c r="AQ2" s="531"/>
      <c r="AR2" s="531"/>
      <c r="CE2" s="986" t="s">
        <v>2377</v>
      </c>
      <c r="CF2" s="986"/>
      <c r="CG2" s="986"/>
      <c r="CH2" s="986"/>
      <c r="CI2" s="1172" t="str">
        <f>IF(AI1&lt;&gt;"",1,"")</f>
        <v/>
      </c>
      <c r="CJ2" s="117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6" t="s">
        <v>2371</v>
      </c>
      <c r="CF3" s="986"/>
      <c r="CG3" s="986"/>
      <c r="CH3" s="986"/>
      <c r="CI3" s="1174" t="str">
        <f>IF(AND(L9="ベア加算",Q49="ベア加算"),1,"")</f>
        <v/>
      </c>
      <c r="CJ3" s="1175"/>
    </row>
    <row r="4" spans="1:88" ht="25.5" customHeight="1">
      <c r="B4" s="1068" t="s">
        <v>2287</v>
      </c>
      <c r="C4" s="1068"/>
      <c r="D4" s="1068"/>
      <c r="E4" s="1068"/>
      <c r="F4" s="1068"/>
      <c r="G4" s="1068" t="s">
        <v>0</v>
      </c>
      <c r="H4" s="1068"/>
      <c r="I4" s="1068"/>
      <c r="J4" s="1067" t="s">
        <v>1</v>
      </c>
      <c r="K4" s="1067"/>
      <c r="L4" s="1067"/>
      <c r="M4" s="1067"/>
      <c r="N4" s="1067"/>
      <c r="O4" s="1067"/>
      <c r="P4" s="1069" t="s">
        <v>2157</v>
      </c>
      <c r="Q4" s="1070"/>
      <c r="R4" s="1070"/>
      <c r="S4" s="1071" t="s">
        <v>2</v>
      </c>
      <c r="T4" s="1072"/>
      <c r="U4" s="1072"/>
      <c r="V4" s="1072"/>
      <c r="W4" s="1072"/>
      <c r="X4" s="1072"/>
      <c r="Y4" s="1067" t="s">
        <v>3</v>
      </c>
      <c r="Z4" s="1067"/>
      <c r="AA4" s="1067"/>
      <c r="AB4" s="1067"/>
      <c r="AC4" s="1067"/>
      <c r="AD4" s="1067"/>
      <c r="AE4" s="1067" t="s">
        <v>2154</v>
      </c>
      <c r="AF4" s="1067"/>
      <c r="AG4" s="1067"/>
      <c r="AH4" s="1067"/>
      <c r="AI4" s="1067" t="s">
        <v>2155</v>
      </c>
      <c r="AJ4" s="1067"/>
      <c r="AK4" s="1067"/>
      <c r="AL4" s="1067"/>
      <c r="AM4" s="1067" t="s">
        <v>2153</v>
      </c>
      <c r="AN4" s="1067"/>
      <c r="AO4" s="1067"/>
      <c r="AP4" s="1067"/>
      <c r="AS4" s="183"/>
      <c r="AT4" s="1007" t="s">
        <v>2248</v>
      </c>
      <c r="AU4" s="1007" t="s">
        <v>2199</v>
      </c>
      <c r="AV4" s="1007" t="s">
        <v>2200</v>
      </c>
      <c r="AW4" s="1007" t="s">
        <v>2201</v>
      </c>
      <c r="AX4" s="1007" t="s">
        <v>2202</v>
      </c>
      <c r="AY4" s="1007" t="s">
        <v>2203</v>
      </c>
      <c r="AZ4" s="1007" t="s">
        <v>2247</v>
      </c>
      <c r="BA4" s="184"/>
      <c r="CE4" s="986" t="s">
        <v>2376</v>
      </c>
      <c r="CF4" s="986"/>
      <c r="CG4" s="986"/>
      <c r="CH4" s="986"/>
      <c r="CI4" s="977" t="str">
        <f>IF(OR(OR(G49="処遇加算Ⅰ",G49="処遇加算Ⅱ"),OR(AS48="処遇加算Ⅰ",AS48="処遇加算Ⅱ")),1,"")</f>
        <v/>
      </c>
      <c r="CJ4" s="978"/>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216"/>
      <c r="T5" s="1217"/>
      <c r="U5" s="1217"/>
      <c r="V5" s="1217"/>
      <c r="W5" s="1217"/>
      <c r="X5" s="1218"/>
      <c r="Y5" s="1219"/>
      <c r="Z5" s="1219"/>
      <c r="AA5" s="1219"/>
      <c r="AB5" s="1219"/>
      <c r="AC5" s="1219"/>
      <c r="AD5" s="1219"/>
      <c r="AE5" s="1035"/>
      <c r="AF5" s="1036"/>
      <c r="AG5" s="1036"/>
      <c r="AH5" s="1037"/>
      <c r="AI5" s="1035"/>
      <c r="AJ5" s="1036"/>
      <c r="AK5" s="1036"/>
      <c r="AL5" s="1037"/>
      <c r="AM5" s="1038">
        <f>AE5-AI5</f>
        <v>0</v>
      </c>
      <c r="AN5" s="1039"/>
      <c r="AO5" s="1039"/>
      <c r="AP5" s="1040"/>
      <c r="AS5" s="183"/>
      <c r="AT5" s="1007"/>
      <c r="AU5" s="1007"/>
      <c r="AV5" s="1007"/>
      <c r="AW5" s="1007"/>
      <c r="AX5" s="1007"/>
      <c r="AY5" s="1007"/>
      <c r="AZ5" s="1007"/>
      <c r="BA5" s="184"/>
      <c r="CE5" s="986" t="s">
        <v>2370</v>
      </c>
      <c r="CF5" s="986"/>
      <c r="CG5" s="986"/>
      <c r="CH5" s="986"/>
      <c r="CI5" s="977" t="str">
        <f>IF(OR(G49="処遇加算Ⅰ",AS48="処遇加算Ⅰ"),1,"")</f>
        <v/>
      </c>
      <c r="CJ5" s="978"/>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7"/>
      <c r="AU6" s="1007"/>
      <c r="AV6" s="1007"/>
      <c r="AW6" s="1007"/>
      <c r="AX6" s="1007"/>
      <c r="AY6" s="1007"/>
      <c r="AZ6" s="1007"/>
      <c r="BA6" s="184"/>
      <c r="CE6" s="986" t="s">
        <v>2373</v>
      </c>
      <c r="CF6" s="986"/>
      <c r="CG6" s="986"/>
      <c r="CH6" s="986"/>
      <c r="CI6" s="97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8"/>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7"/>
      <c r="AU7" s="1007"/>
      <c r="AV7" s="1007"/>
      <c r="AW7" s="1007"/>
      <c r="AX7" s="1007"/>
      <c r="AY7" s="1007"/>
      <c r="AZ7" s="1007"/>
      <c r="BA7" s="184"/>
      <c r="CE7" s="1163" t="s">
        <v>2372</v>
      </c>
      <c r="CF7" s="1163"/>
      <c r="CG7" s="1163"/>
      <c r="CH7" s="1163"/>
      <c r="CI7" s="977" t="str">
        <f>IF(AND(AH62=1,AD41=""),1,"")</f>
        <v/>
      </c>
      <c r="CJ7" s="978"/>
    </row>
    <row r="8" spans="1:88" ht="17.25" customHeight="1" thickBot="1">
      <c r="B8" s="1088" t="s">
        <v>2322</v>
      </c>
      <c r="C8" s="1089"/>
      <c r="D8" s="1089"/>
      <c r="E8" s="1089"/>
      <c r="F8" s="1089"/>
      <c r="G8" s="1089"/>
      <c r="H8" s="1089"/>
      <c r="I8" s="1089"/>
      <c r="J8" s="1089"/>
      <c r="K8" s="1089"/>
      <c r="L8" s="1089"/>
      <c r="M8" s="1089"/>
      <c r="N8" s="1089"/>
      <c r="O8" s="1089"/>
      <c r="P8" s="1089"/>
      <c r="Q8" s="1089"/>
      <c r="R8" s="1089"/>
      <c r="S8" s="1090"/>
      <c r="T8" s="996" t="s">
        <v>12</v>
      </c>
      <c r="U8" s="997"/>
      <c r="V8" s="1050" t="str">
        <f>IFERROR(IF(VLOOKUP(AS1,【参考】数式用2!E6:L23,3,FALSE)="","",VLOOKUP(AS1,【参考】数式用2!E6:L23,3,FALSE)),"")</f>
        <v/>
      </c>
      <c r="W8" s="1051"/>
      <c r="X8" s="1051"/>
      <c r="Y8" s="1051"/>
      <c r="Z8" s="1052"/>
      <c r="AA8" s="1031" t="str">
        <f>IFERROR(VLOOKUP(AS1,【参考】数式用2!E6:L23,4,FALSE),"")</f>
        <v/>
      </c>
      <c r="AB8" s="1031"/>
      <c r="AC8" s="1031"/>
      <c r="AD8" s="1031"/>
      <c r="AE8" s="1031"/>
      <c r="AF8" s="1031"/>
      <c r="AG8" s="1031"/>
      <c r="AH8" s="1031"/>
      <c r="AI8" s="1031"/>
      <c r="AJ8" s="1031"/>
      <c r="AK8" s="1031"/>
      <c r="AL8" s="1031"/>
      <c r="AM8" s="1031"/>
      <c r="AN8" s="1031"/>
      <c r="AO8" s="1031"/>
      <c r="AP8" s="1032"/>
      <c r="AS8" s="183"/>
      <c r="AT8" s="1157" t="str">
        <f>IF(L9="ベア加算","",IF(OR(V8="新加算Ⅰ",V8="新加算Ⅱ",V8="新加算Ⅲ",V8="新加算Ⅳ"),"○",""))</f>
        <v/>
      </c>
      <c r="AU8" s="115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5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57" t="str">
        <f>IF(OR(V8="新加算Ⅰ",V8="新加算Ⅱ",V8="新加算Ⅲ",V8="新加算Ⅴ(１)",V8="新加算Ⅴ(３)",V8="新加算Ⅴ(８)"),"○","")</f>
        <v/>
      </c>
      <c r="AX8" s="1157" t="str">
        <f>IF(OR(V8="新加算Ⅰ",V8="新加算Ⅱ",V8="新加算Ⅴ(１)",V8="新加算Ⅴ(２)",V8="新加算Ⅴ(３)",V8="新加算Ⅴ(４)",V8="新加算Ⅴ(５)",V8="新加算Ⅴ(６)",V8="新加算Ⅴ(７)",V8="新加算Ⅴ(９)",V8="新加算Ⅴ(10)",V8="新加算Ⅴ(12)"),"○","")</f>
        <v/>
      </c>
      <c r="AY8" s="1157" t="str">
        <f>IF(OR(V8="新加算Ⅰ",V8="新加算Ⅴ(１)",V8="新加算Ⅴ(２)",V8="新加算Ⅴ(５)",V8="新加算Ⅴ(７)",V8="新加算Ⅴ(10)"),"○","")</f>
        <v/>
      </c>
      <c r="AZ8" s="1157" t="str">
        <f>IF(OR(V8="新加算Ⅰ",V8="新加算Ⅱ",V8="新加算Ⅴ(１)",V8="新加算Ⅴ(２)",V8="新加算Ⅴ(３)",V8="新加算Ⅴ(４)",V8="新加算Ⅴ(５)",V8="新加算Ⅴ(６)",V8="新加算Ⅴ(７)",V8="新加算Ⅴ(９)",V8="新加算Ⅴ(10)",V8="新加算Ⅴ(12)"),"○","")</f>
        <v/>
      </c>
      <c r="BA8" s="184"/>
      <c r="CE8" s="1163" t="s">
        <v>2372</v>
      </c>
      <c r="CF8" s="1163"/>
      <c r="CG8" s="1163"/>
      <c r="CH8" s="1163"/>
      <c r="CI8" s="977" t="str">
        <f>IF(AND(AP62=1,AL41=""),1,"")</f>
        <v/>
      </c>
      <c r="CJ8" s="978"/>
    </row>
    <row r="9" spans="1:88" ht="26.25" customHeight="1">
      <c r="B9" s="1091"/>
      <c r="C9" s="1092"/>
      <c r="D9" s="1092"/>
      <c r="E9" s="1092"/>
      <c r="F9" s="1093"/>
      <c r="G9" s="1094"/>
      <c r="H9" s="1095"/>
      <c r="I9" s="1095"/>
      <c r="J9" s="1095"/>
      <c r="K9" s="1096"/>
      <c r="L9" s="1097"/>
      <c r="M9" s="1098"/>
      <c r="N9" s="1098"/>
      <c r="O9" s="1098"/>
      <c r="P9" s="1099"/>
      <c r="Q9" s="1086" t="s">
        <v>2195</v>
      </c>
      <c r="R9" s="1087"/>
      <c r="S9" s="1087"/>
      <c r="T9" s="996"/>
      <c r="U9" s="997"/>
      <c r="V9" s="1053" t="str">
        <f>IFERROR(VLOOKUP(Y5,【参考】数式用!$A$5:$AB$27,MATCH(V8,【参考】数式用!$B$4:$AB$4,0)+1,FALSE),"")</f>
        <v/>
      </c>
      <c r="W9" s="1054"/>
      <c r="X9" s="1054"/>
      <c r="Y9" s="1054"/>
      <c r="Z9" s="1055"/>
      <c r="AA9" s="1033"/>
      <c r="AB9" s="1033"/>
      <c r="AC9" s="1033"/>
      <c r="AD9" s="1033"/>
      <c r="AE9" s="1033"/>
      <c r="AF9" s="1033"/>
      <c r="AG9" s="1033"/>
      <c r="AH9" s="1033"/>
      <c r="AI9" s="1033"/>
      <c r="AJ9" s="1033"/>
      <c r="AK9" s="1033"/>
      <c r="AL9" s="1033"/>
      <c r="AM9" s="1033"/>
      <c r="AN9" s="1033"/>
      <c r="AO9" s="1033"/>
      <c r="AP9" s="1034"/>
      <c r="AS9" s="183"/>
      <c r="AT9" s="1158"/>
      <c r="AU9" s="1158"/>
      <c r="AV9" s="1158"/>
      <c r="AW9" s="1158"/>
      <c r="AX9" s="1158"/>
      <c r="AY9" s="1158"/>
      <c r="AZ9" s="1158"/>
      <c r="BA9" s="184"/>
      <c r="CE9" s="986" t="s">
        <v>2372</v>
      </c>
      <c r="CF9" s="986"/>
      <c r="CG9" s="986"/>
      <c r="CH9" s="986"/>
      <c r="CI9" s="977" t="str">
        <f>IF(OR(AH62=1,AP62=1),1,"")</f>
        <v/>
      </c>
      <c r="CJ9" s="978"/>
    </row>
    <row r="10" spans="1:88" ht="11.25" customHeight="1">
      <c r="B10" s="1100" t="str">
        <f>IFERROR(VLOOKUP(Y5,【参考】数式用!$A$5:$J$27,MATCH(B9,【参考】数式用!$B$4:$J$4,0)+1,0),"")</f>
        <v/>
      </c>
      <c r="C10" s="1101"/>
      <c r="D10" s="1101"/>
      <c r="E10" s="1101"/>
      <c r="F10" s="1102"/>
      <c r="G10" s="1100" t="str">
        <f>IFERROR(VLOOKUP(Y5,【参考】数式用!$A$5:$J$27,MATCH(G9,【参考】数式用!$B$4:$J$4,0)+1,0),"")</f>
        <v/>
      </c>
      <c r="H10" s="1101"/>
      <c r="I10" s="1101"/>
      <c r="J10" s="1101"/>
      <c r="K10" s="1102"/>
      <c r="L10" s="1100" t="str">
        <f>IFERROR(VLOOKUP(Y5,【参考】数式用!$A$5:$J$27,MATCH(L9,【参考】数式用!$B$4:$J$4,0)+1,0),"")</f>
        <v/>
      </c>
      <c r="M10" s="1101"/>
      <c r="N10" s="1101"/>
      <c r="O10" s="1101"/>
      <c r="P10" s="1102"/>
      <c r="Q10" s="1106">
        <f>SUM(B10,G10,L10)</f>
        <v>0</v>
      </c>
      <c r="R10" s="1107"/>
      <c r="S10" s="110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6" t="s">
        <v>2375</v>
      </c>
      <c r="CF10" s="986"/>
      <c r="CG10" s="986"/>
      <c r="CH10" s="986"/>
      <c r="CI10" s="977">
        <f>IF(OR(AH63=1,AP63=1),1,0)</f>
        <v>0</v>
      </c>
      <c r="CJ10" s="978"/>
    </row>
    <row r="11" spans="1:88" s="194" customFormat="1" ht="20.25" customHeight="1" thickBot="1">
      <c r="B11" s="1103"/>
      <c r="C11" s="1104"/>
      <c r="D11" s="1104"/>
      <c r="E11" s="1104"/>
      <c r="F11" s="1105"/>
      <c r="G11" s="1103"/>
      <c r="H11" s="1104"/>
      <c r="I11" s="1104"/>
      <c r="J11" s="1104"/>
      <c r="K11" s="1105"/>
      <c r="L11" s="1103"/>
      <c r="M11" s="1104"/>
      <c r="N11" s="1104"/>
      <c r="O11" s="1104"/>
      <c r="P11" s="1105"/>
      <c r="Q11" s="1106"/>
      <c r="R11" s="1107"/>
      <c r="S11" s="1107"/>
      <c r="T11" s="1048"/>
      <c r="U11" s="997"/>
      <c r="V11" s="1059" t="str">
        <f>IFERROR(IF(VLOOKUP(AS1,【参考】数式用2!E6:L23,5,FALSE)="","",VLOOKUP(AS1,【参考】数式用2!E6:L23,5,FALSE)),"")</f>
        <v/>
      </c>
      <c r="W11" s="1059"/>
      <c r="X11" s="1059"/>
      <c r="Y11" s="1059"/>
      <c r="Z11" s="1059"/>
      <c r="AA11" s="1031" t="str">
        <f>IFERROR(VLOOKUP(AS1,【参考】数式用2!E6:L23,6,FALSE),"")</f>
        <v/>
      </c>
      <c r="AB11" s="1031"/>
      <c r="AC11" s="1031"/>
      <c r="AD11" s="1031"/>
      <c r="AE11" s="1031"/>
      <c r="AF11" s="1031"/>
      <c r="AG11" s="1031"/>
      <c r="AH11" s="1031"/>
      <c r="AI11" s="1031"/>
      <c r="AJ11" s="1031"/>
      <c r="AK11" s="1031"/>
      <c r="AL11" s="1031"/>
      <c r="AM11" s="1031"/>
      <c r="AN11" s="1031"/>
      <c r="AO11" s="1031"/>
      <c r="AP11" s="1032"/>
      <c r="AS11" s="199"/>
      <c r="AT11" s="1157" t="str">
        <f>IF(L9="ベア加算","",IF(OR(V11="新加算Ⅰ",V11="新加算Ⅱ",V11="新加算Ⅲ",V11="新加算Ⅳ"),"○",""))</f>
        <v/>
      </c>
      <c r="AU11" s="115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5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57" t="str">
        <f>IF(OR(V11="新加算Ⅰ",V11="新加算Ⅱ",V11="新加算Ⅲ",V11="新加算Ⅴ(１)",V11="新加算Ⅴ(３)",V11="新加算Ⅴ(８)"),"○","")</f>
        <v/>
      </c>
      <c r="AX11" s="1157" t="str">
        <f>IF(OR(V11="新加算Ⅰ",V11="新加算Ⅱ",V11="新加算Ⅴ(１)",V11="新加算Ⅴ(２)",V11="新加算Ⅴ(３)",V11="新加算Ⅴ(４)",V11="新加算Ⅴ(５)",V11="新加算Ⅴ(６)",V11="新加算Ⅴ(７)",V11="新加算Ⅴ(９)",V11="新加算Ⅴ(10)",V11="新加算Ⅴ(12)"),"○","")</f>
        <v/>
      </c>
      <c r="AY11" s="1157" t="str">
        <f>IF(OR(V11="新加算Ⅰ",V11="新加算Ⅴ(１)",V11="新加算Ⅴ(２)",V11="新加算Ⅴ(５)",V11="新加算Ⅴ(７)",V11="新加算Ⅴ(10)"),"○","")</f>
        <v/>
      </c>
      <c r="AZ11" s="1157"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48"/>
      <c r="U12" s="997"/>
      <c r="V12" s="1058" t="str">
        <f>IFERROR(VLOOKUP(Y5,【参考】数式用!$A$5:$AB$27,MATCH(V11,【参考】数式用!$B$4:$AB$4,0)+1,FALSE),"")</f>
        <v/>
      </c>
      <c r="W12" s="1058"/>
      <c r="X12" s="1058"/>
      <c r="Y12" s="1058"/>
      <c r="Z12" s="1058"/>
      <c r="AA12" s="1033"/>
      <c r="AB12" s="1033"/>
      <c r="AC12" s="1033"/>
      <c r="AD12" s="1033"/>
      <c r="AE12" s="1033"/>
      <c r="AF12" s="1033"/>
      <c r="AG12" s="1033"/>
      <c r="AH12" s="1033"/>
      <c r="AI12" s="1033"/>
      <c r="AJ12" s="1033"/>
      <c r="AK12" s="1033"/>
      <c r="AL12" s="1033"/>
      <c r="AM12" s="1033"/>
      <c r="AN12" s="1033"/>
      <c r="AO12" s="1033"/>
      <c r="AP12" s="1034"/>
      <c r="AS12" s="183"/>
      <c r="AT12" s="1158"/>
      <c r="AU12" s="1158"/>
      <c r="AV12" s="1158"/>
      <c r="AW12" s="1158"/>
      <c r="AX12" s="1158"/>
      <c r="AY12" s="1158"/>
      <c r="AZ12" s="1158"/>
      <c r="BA12" s="184"/>
    </row>
    <row r="13" spans="1:88" ht="12" customHeight="1">
      <c r="A13" s="178"/>
      <c r="B13" s="1117" t="s">
        <v>2282</v>
      </c>
      <c r="C13" s="1118"/>
      <c r="D13" s="1118"/>
      <c r="E13" s="1118"/>
      <c r="F13" s="1118"/>
      <c r="G13" s="1118"/>
      <c r="H13" s="1118"/>
      <c r="I13" s="1118"/>
      <c r="J13" s="1118"/>
      <c r="K13" s="1118"/>
      <c r="L13" s="1118"/>
      <c r="M13" s="1118"/>
      <c r="N13" s="1118"/>
      <c r="O13" s="1118"/>
      <c r="P13" s="1118"/>
      <c r="Q13" s="1118"/>
      <c r="R13" s="1118"/>
      <c r="S13" s="1119"/>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0"/>
      <c r="C14" s="1121"/>
      <c r="D14" s="1121"/>
      <c r="E14" s="1121"/>
      <c r="F14" s="1121"/>
      <c r="G14" s="1121"/>
      <c r="H14" s="1121"/>
      <c r="I14" s="1121"/>
      <c r="J14" s="1121"/>
      <c r="K14" s="1121"/>
      <c r="L14" s="1121"/>
      <c r="M14" s="1121"/>
      <c r="N14" s="1121"/>
      <c r="O14" s="1121"/>
      <c r="P14" s="1121"/>
      <c r="Q14" s="1121"/>
      <c r="R14" s="1121"/>
      <c r="S14" s="1122"/>
      <c r="U14" s="528"/>
      <c r="V14" s="1059" t="str">
        <f>IFERROR(IF(VLOOKUP(AS1,【参考】数式用2!E6:L23,7,FALSE)="","",VLOOKUP(AS1,【参考】数式用2!E6:L23,7,FALSE)),"")</f>
        <v/>
      </c>
      <c r="W14" s="1059"/>
      <c r="X14" s="1059"/>
      <c r="Y14" s="1059"/>
      <c r="Z14" s="1059"/>
      <c r="AA14" s="1041" t="str">
        <f>IFERROR(VLOOKUP(AS1,【参考】数式用2!E6:L23,8,FALSE),"")</f>
        <v/>
      </c>
      <c r="AB14" s="1031"/>
      <c r="AC14" s="1031"/>
      <c r="AD14" s="1031"/>
      <c r="AE14" s="1031"/>
      <c r="AF14" s="1031"/>
      <c r="AG14" s="1031"/>
      <c r="AH14" s="1031"/>
      <c r="AI14" s="1031"/>
      <c r="AJ14" s="1031"/>
      <c r="AK14" s="1031"/>
      <c r="AL14" s="1031"/>
      <c r="AM14" s="1031"/>
      <c r="AN14" s="1031"/>
      <c r="AO14" s="1031"/>
      <c r="AP14" s="1032"/>
      <c r="AS14" s="183"/>
      <c r="AT14" s="1157" t="str">
        <f>IF(L9="ベア加算","",IF(OR(V14="新加算Ⅰ",V14="新加算Ⅱ",V14="新加算Ⅲ",V14="新加算Ⅳ"),"○",""))</f>
        <v/>
      </c>
      <c r="AU14" s="115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5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57" t="str">
        <f>IF(OR(V14="新加算Ⅰ",V14="新加算Ⅱ",V14="新加算Ⅲ",V14="新加算Ⅴ(１)",V14="新加算Ⅴ(３)",V14="新加算Ⅴ(８)"),"○","")</f>
        <v/>
      </c>
      <c r="AX14" s="1157" t="str">
        <f>IF(OR(V14="新加算Ⅰ",V14="新加算Ⅱ",V14="新加算Ⅴ(１)",V14="新加算Ⅴ(２)",V14="新加算Ⅴ(３)",V14="新加算Ⅴ(４)",V14="新加算Ⅴ(５)",V14="新加算Ⅴ(６)",V14="新加算Ⅴ(７)",V14="新加算Ⅴ(９)",V14="新加算Ⅴ(10)",V14="新加算Ⅴ(12)"),"○","")</f>
        <v/>
      </c>
      <c r="AY14" s="1157" t="str">
        <f>IF(OR(V14="新加算Ⅰ",V14="新加算Ⅴ(１)",V14="新加算Ⅴ(２)",V14="新加算Ⅴ(５)",V14="新加算Ⅴ(７)",V14="新加算Ⅴ(10)"),"○","")</f>
        <v/>
      </c>
      <c r="AZ14" s="1157"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8" t="s">
        <v>2276</v>
      </c>
      <c r="C15" s="1109"/>
      <c r="D15" s="147">
        <v>6</v>
      </c>
      <c r="E15" s="530" t="s">
        <v>2277</v>
      </c>
      <c r="F15" s="147">
        <v>4</v>
      </c>
      <c r="G15" s="530" t="s">
        <v>2278</v>
      </c>
      <c r="H15" s="1110" t="s">
        <v>2279</v>
      </c>
      <c r="I15" s="1110"/>
      <c r="J15" s="1123"/>
      <c r="K15" s="147">
        <v>7</v>
      </c>
      <c r="L15" s="530" t="s">
        <v>2277</v>
      </c>
      <c r="M15" s="147">
        <v>3</v>
      </c>
      <c r="N15" s="530" t="s">
        <v>2278</v>
      </c>
      <c r="O15" s="530" t="s">
        <v>2280</v>
      </c>
      <c r="P15" s="204">
        <f>(K15*12+M15)-(D15*12+F15)+1</f>
        <v>12</v>
      </c>
      <c r="Q15" s="1110" t="s">
        <v>2281</v>
      </c>
      <c r="R15" s="1110"/>
      <c r="S15" s="205" t="s">
        <v>70</v>
      </c>
      <c r="U15" s="528"/>
      <c r="V15" s="1111" t="str">
        <f>IFERROR(VLOOKUP(Y5,【参考】数式用!$A$5:$AB$27,MATCH(V14,【参考】数式用!$B$4:$AB$4,0)+1,FALSE),"")</f>
        <v/>
      </c>
      <c r="W15" s="1112"/>
      <c r="X15" s="1112"/>
      <c r="Y15" s="1112"/>
      <c r="Z15" s="1113"/>
      <c r="AA15" s="1042"/>
      <c r="AB15" s="1043"/>
      <c r="AC15" s="1043"/>
      <c r="AD15" s="1043"/>
      <c r="AE15" s="1043"/>
      <c r="AF15" s="1043"/>
      <c r="AG15" s="1043"/>
      <c r="AH15" s="1043"/>
      <c r="AI15" s="1043"/>
      <c r="AJ15" s="1043"/>
      <c r="AK15" s="1043"/>
      <c r="AL15" s="1043"/>
      <c r="AM15" s="1043"/>
      <c r="AN15" s="1043"/>
      <c r="AO15" s="1043"/>
      <c r="AP15" s="1044"/>
      <c r="AS15" s="183"/>
      <c r="AT15" s="1159"/>
      <c r="AU15" s="1159"/>
      <c r="AV15" s="1159"/>
      <c r="AW15" s="1159"/>
      <c r="AX15" s="1159"/>
      <c r="AY15" s="1159"/>
      <c r="AZ15" s="1159"/>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4"/>
      <c r="W16" s="1115"/>
      <c r="X16" s="1115"/>
      <c r="Y16" s="1115"/>
      <c r="Z16" s="1116"/>
      <c r="AA16" s="1045"/>
      <c r="AB16" s="1046"/>
      <c r="AC16" s="1046"/>
      <c r="AD16" s="1046"/>
      <c r="AE16" s="1046"/>
      <c r="AF16" s="1046"/>
      <c r="AG16" s="1046"/>
      <c r="AH16" s="1046"/>
      <c r="AI16" s="1046"/>
      <c r="AJ16" s="1046"/>
      <c r="AK16" s="1046"/>
      <c r="AL16" s="1046"/>
      <c r="AM16" s="1046"/>
      <c r="AN16" s="1046"/>
      <c r="AO16" s="1046"/>
      <c r="AP16" s="1047"/>
      <c r="AS16" s="183"/>
      <c r="AT16" s="1158"/>
      <c r="AU16" s="1158"/>
      <c r="AV16" s="1158"/>
      <c r="AW16" s="1158"/>
      <c r="AX16" s="1158"/>
      <c r="AY16" s="1158"/>
      <c r="AZ16" s="1158"/>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5" t="s">
        <v>2206</v>
      </c>
      <c r="C18" s="1135"/>
      <c r="D18" s="1135"/>
      <c r="E18" s="1135"/>
      <c r="F18" s="1135"/>
      <c r="G18" s="1135"/>
      <c r="H18" s="1135"/>
      <c r="I18" s="1135"/>
      <c r="J18" s="1135"/>
      <c r="K18" s="1135"/>
      <c r="L18" s="1135"/>
      <c r="M18" s="1135"/>
      <c r="N18" s="1135"/>
      <c r="O18" s="1135"/>
      <c r="P18" s="1135"/>
      <c r="Q18" s="1135"/>
      <c r="R18" s="1135"/>
      <c r="S18" s="1135"/>
      <c r="AI18" s="216"/>
      <c r="AJ18" s="216"/>
      <c r="AK18" s="216"/>
      <c r="AL18" s="216"/>
      <c r="AM18" s="216"/>
      <c r="AN18" s="216"/>
      <c r="AO18" s="216"/>
      <c r="AP18" s="216"/>
      <c r="AQ18" s="216"/>
    </row>
    <row r="19" spans="2:60" ht="6" customHeight="1" thickBot="1">
      <c r="B19" s="1135"/>
      <c r="C19" s="1135"/>
      <c r="D19" s="1135"/>
      <c r="E19" s="1135"/>
      <c r="F19" s="1135"/>
      <c r="G19" s="1135"/>
      <c r="H19" s="1135"/>
      <c r="I19" s="1135"/>
      <c r="J19" s="1135"/>
      <c r="K19" s="1135"/>
      <c r="L19" s="1135"/>
      <c r="M19" s="1135"/>
      <c r="N19" s="1135"/>
      <c r="O19" s="1135"/>
      <c r="P19" s="1135"/>
      <c r="Q19" s="1135"/>
      <c r="R19" s="1135"/>
      <c r="S19" s="1135"/>
      <c r="AI19" s="216"/>
      <c r="AJ19" s="216"/>
      <c r="AK19" s="216"/>
      <c r="AL19" s="216"/>
      <c r="AM19" s="216"/>
      <c r="AN19" s="216"/>
      <c r="AO19" s="216"/>
      <c r="AP19" s="216"/>
      <c r="AQ19" s="216"/>
    </row>
    <row r="20" spans="2:60" ht="12.95" customHeight="1">
      <c r="B20" s="1136"/>
      <c r="C20" s="1136"/>
      <c r="D20" s="1136"/>
      <c r="E20" s="1136"/>
      <c r="F20" s="1136"/>
      <c r="G20" s="1136"/>
      <c r="H20" s="1136"/>
      <c r="I20" s="1136"/>
      <c r="J20" s="1136"/>
      <c r="K20" s="1136"/>
      <c r="L20" s="1136"/>
      <c r="M20" s="1136"/>
      <c r="N20" s="1136"/>
      <c r="O20" s="1136"/>
      <c r="P20" s="1136"/>
      <c r="Q20" s="1136"/>
      <c r="R20" s="1136"/>
      <c r="S20" s="1136"/>
      <c r="T20" s="217"/>
      <c r="U20" s="178"/>
      <c r="V20" s="1049" t="s">
        <v>239</v>
      </c>
      <c r="W20" s="1049"/>
      <c r="X20" s="1049"/>
      <c r="Y20" s="1049"/>
      <c r="Z20" s="1049"/>
      <c r="AA20" s="191"/>
      <c r="AB20" s="191"/>
      <c r="AC20" s="1049" t="str">
        <f>IF(F15=4,"R6.4～R6.5",IF(F15=5,"R6.5",""))</f>
        <v>R6.4～R6.5</v>
      </c>
      <c r="AD20" s="1049"/>
      <c r="AE20" s="1049"/>
      <c r="AF20" s="1049"/>
      <c r="AG20" s="1049"/>
      <c r="AH20" s="1049"/>
      <c r="AI20" s="191"/>
      <c r="AJ20" s="191"/>
      <c r="AK20" s="1049" t="str">
        <f>IF(OR(F15=4,F15=5),"R6.6","R"&amp;D15&amp;"."&amp;F15)&amp;"～R"&amp;K15&amp;"."&amp;M15</f>
        <v>R6.6～R7.3</v>
      </c>
      <c r="AL20" s="1049"/>
      <c r="AM20" s="1049"/>
      <c r="AN20" s="1049"/>
      <c r="AO20" s="1049"/>
      <c r="AP20" s="1049"/>
      <c r="AS20" s="987" t="str">
        <f>IFERROR(VLOOKUP(AS1,【参考】数式用2!E6:S23,9,FALSE),"")</f>
        <v/>
      </c>
      <c r="AT20" s="988"/>
      <c r="AU20" s="988"/>
      <c r="AV20" s="988"/>
      <c r="AW20" s="988"/>
      <c r="AX20" s="988"/>
      <c r="AY20" s="988"/>
      <c r="AZ20" s="988"/>
      <c r="BA20" s="988"/>
      <c r="BB20" s="988"/>
      <c r="BC20" s="988"/>
      <c r="BD20" s="988"/>
      <c r="BE20" s="988"/>
      <c r="BF20" s="988"/>
      <c r="BG20" s="988"/>
      <c r="BH20" s="989"/>
    </row>
    <row r="21" spans="2:60" ht="17.100000000000001" customHeight="1">
      <c r="B21" s="1073" t="s">
        <v>2289</v>
      </c>
      <c r="C21" s="1074"/>
      <c r="D21" s="1074"/>
      <c r="E21" s="1074"/>
      <c r="F21" s="1075"/>
      <c r="G21" s="1060" t="s">
        <v>240</v>
      </c>
      <c r="H21" s="1061"/>
      <c r="I21" s="1061"/>
      <c r="J21" s="1061"/>
      <c r="K21" s="1061"/>
      <c r="L21" s="1061"/>
      <c r="M21" s="1061"/>
      <c r="N21" s="1061"/>
      <c r="O21" s="1061"/>
      <c r="P21" s="1061"/>
      <c r="Q21" s="1061"/>
      <c r="R21" s="1061"/>
      <c r="S21" s="1061"/>
      <c r="T21" s="1062"/>
      <c r="U21" s="218"/>
      <c r="V21" s="526" t="str">
        <f>IFERROR(IF(L9="ベア加算","✓",""),"")</f>
        <v/>
      </c>
      <c r="W21" s="983" t="s">
        <v>14</v>
      </c>
      <c r="X21" s="983"/>
      <c r="Y21" s="983"/>
      <c r="Z21" s="983"/>
      <c r="AA21" s="996" t="s">
        <v>12</v>
      </c>
      <c r="AB21" s="997"/>
      <c r="AC21" s="220"/>
      <c r="AD21" s="1057" t="s">
        <v>14</v>
      </c>
      <c r="AE21" s="1057"/>
      <c r="AF21" s="1057"/>
      <c r="AG21" s="1057"/>
      <c r="AH21" s="1057"/>
      <c r="AI21" s="996" t="s">
        <v>12</v>
      </c>
      <c r="AJ21" s="997"/>
      <c r="AK21" s="221"/>
      <c r="AL21" s="1057" t="s">
        <v>14</v>
      </c>
      <c r="AM21" s="1057"/>
      <c r="AN21" s="1057"/>
      <c r="AO21" s="1057"/>
      <c r="AP21" s="1057"/>
      <c r="AS21" s="990"/>
      <c r="AT21" s="991"/>
      <c r="AU21" s="991"/>
      <c r="AV21" s="991"/>
      <c r="AW21" s="991"/>
      <c r="AX21" s="991"/>
      <c r="AY21" s="991"/>
      <c r="AZ21" s="991"/>
      <c r="BA21" s="991"/>
      <c r="BB21" s="991"/>
      <c r="BC21" s="991"/>
      <c r="BD21" s="991"/>
      <c r="BE21" s="991"/>
      <c r="BF21" s="991"/>
      <c r="BG21" s="991"/>
      <c r="BH21" s="992"/>
    </row>
    <row r="22" spans="2:60" ht="17.100000000000001" customHeight="1" thickBot="1">
      <c r="B22" s="1076"/>
      <c r="C22" s="1077"/>
      <c r="D22" s="1077"/>
      <c r="E22" s="1077"/>
      <c r="F22" s="1078"/>
      <c r="G22" s="1064"/>
      <c r="H22" s="1065"/>
      <c r="I22" s="1065"/>
      <c r="J22" s="1065"/>
      <c r="K22" s="1065"/>
      <c r="L22" s="1065"/>
      <c r="M22" s="1065"/>
      <c r="N22" s="1065"/>
      <c r="O22" s="1065"/>
      <c r="P22" s="1065"/>
      <c r="Q22" s="1065"/>
      <c r="R22" s="1065"/>
      <c r="S22" s="1065"/>
      <c r="T22" s="1066"/>
      <c r="U22" s="218"/>
      <c r="V22" s="222" t="str">
        <f>IFERROR(IF(L9="ベア加算なし","✓",""),"")</f>
        <v/>
      </c>
      <c r="W22" s="1014" t="s">
        <v>15</v>
      </c>
      <c r="X22" s="983"/>
      <c r="Y22" s="1015"/>
      <c r="Z22" s="1016"/>
      <c r="AA22" s="996"/>
      <c r="AB22" s="997"/>
      <c r="AC22" s="220"/>
      <c r="AD22" s="983" t="s">
        <v>15</v>
      </c>
      <c r="AE22" s="983"/>
      <c r="AF22" s="983"/>
      <c r="AG22" s="983"/>
      <c r="AH22" s="983"/>
      <c r="AI22" s="996"/>
      <c r="AJ22" s="997"/>
      <c r="AK22" s="221"/>
      <c r="AL22" s="983" t="s">
        <v>15</v>
      </c>
      <c r="AM22" s="983"/>
      <c r="AN22" s="983"/>
      <c r="AO22" s="983"/>
      <c r="AP22" s="983"/>
      <c r="AS22" s="993"/>
      <c r="AT22" s="994"/>
      <c r="AU22" s="994"/>
      <c r="AV22" s="994"/>
      <c r="AW22" s="994"/>
      <c r="AX22" s="994"/>
      <c r="AY22" s="994"/>
      <c r="AZ22" s="994"/>
      <c r="BA22" s="994"/>
      <c r="BB22" s="994"/>
      <c r="BC22" s="994"/>
      <c r="BD22" s="994"/>
      <c r="BE22" s="994"/>
      <c r="BF22" s="994"/>
      <c r="BG22" s="994"/>
      <c r="BH22" s="995"/>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3" t="s">
        <v>2214</v>
      </c>
      <c r="C24" s="1074"/>
      <c r="D24" s="1074"/>
      <c r="E24" s="1074"/>
      <c r="F24" s="1075"/>
      <c r="G24" s="1060" t="s">
        <v>241</v>
      </c>
      <c r="H24" s="1061"/>
      <c r="I24" s="1061"/>
      <c r="J24" s="1061"/>
      <c r="K24" s="1061"/>
      <c r="L24" s="1061"/>
      <c r="M24" s="1061"/>
      <c r="N24" s="1061"/>
      <c r="O24" s="1061"/>
      <c r="P24" s="1061"/>
      <c r="Q24" s="1061"/>
      <c r="R24" s="1061"/>
      <c r="S24" s="1061"/>
      <c r="T24" s="1062"/>
      <c r="U24" s="218"/>
      <c r="V24" s="526" t="str">
        <f>IFERROR(IF(OR(B9="処遇加算Ⅰ",B9="処遇加算Ⅱ"),"✓",""),"")</f>
        <v/>
      </c>
      <c r="W24" s="1132" t="s">
        <v>2249</v>
      </c>
      <c r="X24" s="1133"/>
      <c r="Y24" s="1133"/>
      <c r="Z24" s="1134"/>
      <c r="AA24" s="996" t="s">
        <v>12</v>
      </c>
      <c r="AB24" s="997"/>
      <c r="AC24" s="220"/>
      <c r="AD24" s="985" t="s">
        <v>14</v>
      </c>
      <c r="AE24" s="985"/>
      <c r="AF24" s="985"/>
      <c r="AG24" s="985"/>
      <c r="AH24" s="985"/>
      <c r="AI24" s="996" t="s">
        <v>12</v>
      </c>
      <c r="AJ24" s="997"/>
      <c r="AK24" s="220"/>
      <c r="AL24" s="985" t="s">
        <v>14</v>
      </c>
      <c r="AM24" s="985"/>
      <c r="AN24" s="985"/>
      <c r="AO24" s="985"/>
      <c r="AP24" s="985"/>
      <c r="AS24" s="98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8"/>
      <c r="AU24" s="988"/>
      <c r="AV24" s="988"/>
      <c r="AW24" s="988"/>
      <c r="AX24" s="988"/>
      <c r="AY24" s="988"/>
      <c r="AZ24" s="988"/>
      <c r="BA24" s="988"/>
      <c r="BB24" s="988"/>
      <c r="BC24" s="988"/>
      <c r="BD24" s="988"/>
      <c r="BE24" s="988"/>
      <c r="BF24" s="988"/>
      <c r="BG24" s="988"/>
      <c r="BH24" s="989"/>
    </row>
    <row r="25" spans="2:60" ht="21" customHeight="1">
      <c r="B25" s="1154"/>
      <c r="C25" s="1155"/>
      <c r="D25" s="1155"/>
      <c r="E25" s="1155"/>
      <c r="F25" s="1156"/>
      <c r="G25" s="1042"/>
      <c r="H25" s="1043"/>
      <c r="I25" s="1043"/>
      <c r="J25" s="1043"/>
      <c r="K25" s="1043"/>
      <c r="L25" s="1043"/>
      <c r="M25" s="1043"/>
      <c r="N25" s="1043"/>
      <c r="O25" s="1043"/>
      <c r="P25" s="1043"/>
      <c r="Q25" s="1043"/>
      <c r="R25" s="1043"/>
      <c r="S25" s="1043"/>
      <c r="T25" s="1063"/>
      <c r="U25" s="218"/>
      <c r="V25" s="526" t="str">
        <f>IFERROR(IF(B9="処遇加算Ⅲ","✓",""),"")</f>
        <v/>
      </c>
      <c r="W25" s="1132" t="s">
        <v>19</v>
      </c>
      <c r="X25" s="1133"/>
      <c r="Y25" s="1133"/>
      <c r="Z25" s="1134"/>
      <c r="AA25" s="996"/>
      <c r="AB25" s="997"/>
      <c r="AC25" s="220"/>
      <c r="AD25" s="984" t="s">
        <v>17</v>
      </c>
      <c r="AE25" s="984"/>
      <c r="AF25" s="984"/>
      <c r="AG25" s="984"/>
      <c r="AH25" s="984"/>
      <c r="AI25" s="996"/>
      <c r="AJ25" s="997"/>
      <c r="AK25" s="221"/>
      <c r="AL25" s="984" t="s">
        <v>17</v>
      </c>
      <c r="AM25" s="984"/>
      <c r="AN25" s="984"/>
      <c r="AO25" s="984"/>
      <c r="AP25" s="984"/>
      <c r="AS25" s="990"/>
      <c r="AT25" s="991"/>
      <c r="AU25" s="991"/>
      <c r="AV25" s="991"/>
      <c r="AW25" s="991"/>
      <c r="AX25" s="991"/>
      <c r="AY25" s="991"/>
      <c r="AZ25" s="991"/>
      <c r="BA25" s="991"/>
      <c r="BB25" s="991"/>
      <c r="BC25" s="991"/>
      <c r="BD25" s="991"/>
      <c r="BE25" s="991"/>
      <c r="BF25" s="991"/>
      <c r="BG25" s="991"/>
      <c r="BH25" s="992"/>
    </row>
    <row r="26" spans="2:60" ht="18" customHeight="1" thickBot="1">
      <c r="B26" s="1076"/>
      <c r="C26" s="1077"/>
      <c r="D26" s="1077"/>
      <c r="E26" s="1077"/>
      <c r="F26" s="1078"/>
      <c r="G26" s="1064"/>
      <c r="H26" s="1065"/>
      <c r="I26" s="1065"/>
      <c r="J26" s="1065"/>
      <c r="K26" s="1065"/>
      <c r="L26" s="1065"/>
      <c r="M26" s="1065"/>
      <c r="N26" s="1065"/>
      <c r="O26" s="1065"/>
      <c r="P26" s="1065"/>
      <c r="Q26" s="1065"/>
      <c r="R26" s="1065"/>
      <c r="S26" s="1065"/>
      <c r="T26" s="1066"/>
      <c r="U26" s="192"/>
      <c r="V26" s="526" t="str">
        <f>IFERROR(IF(B9="処遇加算なし","✓",""),"")</f>
        <v/>
      </c>
      <c r="W26" s="1132" t="s">
        <v>2250</v>
      </c>
      <c r="X26" s="1133"/>
      <c r="Y26" s="1133"/>
      <c r="Z26" s="1134"/>
      <c r="AA26" s="996"/>
      <c r="AB26" s="997"/>
      <c r="AC26" s="220"/>
      <c r="AD26" s="985" t="s">
        <v>15</v>
      </c>
      <c r="AE26" s="985"/>
      <c r="AF26" s="985"/>
      <c r="AG26" s="985"/>
      <c r="AH26" s="985"/>
      <c r="AI26" s="996"/>
      <c r="AJ26" s="997"/>
      <c r="AK26" s="221"/>
      <c r="AL26" s="985" t="s">
        <v>15</v>
      </c>
      <c r="AM26" s="985"/>
      <c r="AN26" s="985"/>
      <c r="AO26" s="985"/>
      <c r="AP26" s="985"/>
      <c r="AS26" s="993"/>
      <c r="AT26" s="994"/>
      <c r="AU26" s="994"/>
      <c r="AV26" s="994"/>
      <c r="AW26" s="994"/>
      <c r="AX26" s="994"/>
      <c r="AY26" s="994"/>
      <c r="AZ26" s="994"/>
      <c r="BA26" s="994"/>
      <c r="BB26" s="994"/>
      <c r="BC26" s="994"/>
      <c r="BD26" s="994"/>
      <c r="BE26" s="994"/>
      <c r="BF26" s="994"/>
      <c r="BG26" s="994"/>
      <c r="BH26" s="995"/>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3" t="s">
        <v>2215</v>
      </c>
      <c r="C28" s="1074"/>
      <c r="D28" s="1074"/>
      <c r="E28" s="1074"/>
      <c r="F28" s="1075"/>
      <c r="G28" s="1061" t="s">
        <v>2212</v>
      </c>
      <c r="H28" s="1061"/>
      <c r="I28" s="1061"/>
      <c r="J28" s="1061"/>
      <c r="K28" s="1061"/>
      <c r="L28" s="1061"/>
      <c r="M28" s="1061"/>
      <c r="N28" s="1061"/>
      <c r="O28" s="1061"/>
      <c r="P28" s="1061"/>
      <c r="Q28" s="1061"/>
      <c r="R28" s="1061"/>
      <c r="S28" s="1061"/>
      <c r="T28" s="1062"/>
      <c r="U28" s="218"/>
      <c r="V28" s="526" t="str">
        <f>IFERROR(IF(OR(B9="処遇加算Ⅰ",B9="処遇加算Ⅱ"),"✓",""),"")</f>
        <v/>
      </c>
      <c r="W28" s="1132" t="s">
        <v>2249</v>
      </c>
      <c r="X28" s="1133"/>
      <c r="Y28" s="1133"/>
      <c r="Z28" s="1134"/>
      <c r="AA28" s="996" t="s">
        <v>12</v>
      </c>
      <c r="AB28" s="997"/>
      <c r="AC28" s="220"/>
      <c r="AD28" s="985" t="s">
        <v>14</v>
      </c>
      <c r="AE28" s="985"/>
      <c r="AF28" s="985"/>
      <c r="AG28" s="985"/>
      <c r="AH28" s="985"/>
      <c r="AI28" s="996" t="s">
        <v>12</v>
      </c>
      <c r="AJ28" s="997"/>
      <c r="AK28" s="220"/>
      <c r="AL28" s="985" t="s">
        <v>14</v>
      </c>
      <c r="AM28" s="985"/>
      <c r="AN28" s="985"/>
      <c r="AO28" s="985"/>
      <c r="AP28" s="985"/>
      <c r="AS28" s="98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8"/>
      <c r="AU28" s="988"/>
      <c r="AV28" s="988"/>
      <c r="AW28" s="988"/>
      <c r="AX28" s="988"/>
      <c r="AY28" s="988"/>
      <c r="AZ28" s="988"/>
      <c r="BA28" s="988"/>
      <c r="BB28" s="988"/>
      <c r="BC28" s="988"/>
      <c r="BD28" s="988"/>
      <c r="BE28" s="988"/>
      <c r="BF28" s="988"/>
      <c r="BG28" s="988"/>
      <c r="BH28" s="989"/>
    </row>
    <row r="29" spans="2:60" ht="21" customHeight="1">
      <c r="B29" s="1154"/>
      <c r="C29" s="1155"/>
      <c r="D29" s="1155"/>
      <c r="E29" s="1155"/>
      <c r="F29" s="1156"/>
      <c r="G29" s="1043"/>
      <c r="H29" s="1043"/>
      <c r="I29" s="1043"/>
      <c r="J29" s="1043"/>
      <c r="K29" s="1043"/>
      <c r="L29" s="1043"/>
      <c r="M29" s="1043"/>
      <c r="N29" s="1043"/>
      <c r="O29" s="1043"/>
      <c r="P29" s="1043"/>
      <c r="Q29" s="1043"/>
      <c r="R29" s="1043"/>
      <c r="S29" s="1043"/>
      <c r="T29" s="1063"/>
      <c r="U29" s="218"/>
      <c r="V29" s="526" t="str">
        <f>IFERROR(IF(B9="処遇加算Ⅲ","✓",""),"")</f>
        <v/>
      </c>
      <c r="W29" s="1132" t="s">
        <v>19</v>
      </c>
      <c r="X29" s="1133"/>
      <c r="Y29" s="1133"/>
      <c r="Z29" s="1134"/>
      <c r="AA29" s="996"/>
      <c r="AB29" s="997"/>
      <c r="AC29" s="220"/>
      <c r="AD29" s="984" t="s">
        <v>17</v>
      </c>
      <c r="AE29" s="984"/>
      <c r="AF29" s="984"/>
      <c r="AG29" s="984"/>
      <c r="AH29" s="984"/>
      <c r="AI29" s="996"/>
      <c r="AJ29" s="997"/>
      <c r="AK29" s="221"/>
      <c r="AL29" s="984" t="s">
        <v>17</v>
      </c>
      <c r="AM29" s="984"/>
      <c r="AN29" s="984"/>
      <c r="AO29" s="984"/>
      <c r="AP29" s="984"/>
      <c r="AS29" s="990"/>
      <c r="AT29" s="991"/>
      <c r="AU29" s="991"/>
      <c r="AV29" s="991"/>
      <c r="AW29" s="991"/>
      <c r="AX29" s="991"/>
      <c r="AY29" s="991"/>
      <c r="AZ29" s="991"/>
      <c r="BA29" s="991"/>
      <c r="BB29" s="991"/>
      <c r="BC29" s="991"/>
      <c r="BD29" s="991"/>
      <c r="BE29" s="991"/>
      <c r="BF29" s="991"/>
      <c r="BG29" s="991"/>
      <c r="BH29" s="992"/>
    </row>
    <row r="30" spans="2:60" ht="18" customHeight="1" thickBot="1">
      <c r="B30" s="1076"/>
      <c r="C30" s="1077"/>
      <c r="D30" s="1077"/>
      <c r="E30" s="1077"/>
      <c r="F30" s="1078"/>
      <c r="G30" s="1065"/>
      <c r="H30" s="1065"/>
      <c r="I30" s="1065"/>
      <c r="J30" s="1065"/>
      <c r="K30" s="1065"/>
      <c r="L30" s="1065"/>
      <c r="M30" s="1065"/>
      <c r="N30" s="1065"/>
      <c r="O30" s="1065"/>
      <c r="P30" s="1065"/>
      <c r="Q30" s="1065"/>
      <c r="R30" s="1065"/>
      <c r="S30" s="1065"/>
      <c r="T30" s="1066"/>
      <c r="U30" s="192"/>
      <c r="V30" s="526" t="str">
        <f>IFERROR(IF(B9="処遇加算なし","✓",""),"")</f>
        <v/>
      </c>
      <c r="W30" s="1132" t="s">
        <v>2250</v>
      </c>
      <c r="X30" s="1133"/>
      <c r="Y30" s="1133"/>
      <c r="Z30" s="1134"/>
      <c r="AA30" s="996"/>
      <c r="AB30" s="997"/>
      <c r="AC30" s="220"/>
      <c r="AD30" s="985" t="s">
        <v>15</v>
      </c>
      <c r="AE30" s="985"/>
      <c r="AF30" s="985"/>
      <c r="AG30" s="985"/>
      <c r="AH30" s="985"/>
      <c r="AI30" s="996"/>
      <c r="AJ30" s="997"/>
      <c r="AK30" s="221"/>
      <c r="AL30" s="985" t="s">
        <v>15</v>
      </c>
      <c r="AM30" s="985"/>
      <c r="AN30" s="985"/>
      <c r="AO30" s="985"/>
      <c r="AP30" s="985"/>
      <c r="AS30" s="993"/>
      <c r="AT30" s="994"/>
      <c r="AU30" s="994"/>
      <c r="AV30" s="994"/>
      <c r="AW30" s="994"/>
      <c r="AX30" s="994"/>
      <c r="AY30" s="994"/>
      <c r="AZ30" s="994"/>
      <c r="BA30" s="994"/>
      <c r="BB30" s="994"/>
      <c r="BC30" s="994"/>
      <c r="BD30" s="994"/>
      <c r="BE30" s="994"/>
      <c r="BF30" s="994"/>
      <c r="BG30" s="994"/>
      <c r="BH30" s="995"/>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0" t="s">
        <v>2216</v>
      </c>
      <c r="C32" s="1140"/>
      <c r="D32" s="1140"/>
      <c r="E32" s="1140"/>
      <c r="F32" s="1140"/>
      <c r="G32" s="1013" t="s">
        <v>2213</v>
      </c>
      <c r="H32" s="1013"/>
      <c r="I32" s="1013"/>
      <c r="J32" s="1013"/>
      <c r="K32" s="1013"/>
      <c r="L32" s="1013"/>
      <c r="M32" s="1013"/>
      <c r="N32" s="1013"/>
      <c r="O32" s="1013"/>
      <c r="P32" s="1013"/>
      <c r="Q32" s="1013"/>
      <c r="R32" s="1013"/>
      <c r="S32" s="1013"/>
      <c r="T32" s="1013"/>
      <c r="U32" s="218"/>
      <c r="V32" s="526" t="str">
        <f>IFERROR(IF(B9="処遇加算Ⅰ","✓",""),"")</f>
        <v/>
      </c>
      <c r="W32" s="1014" t="s">
        <v>14</v>
      </c>
      <c r="X32" s="1015"/>
      <c r="Y32" s="1015"/>
      <c r="Z32" s="1016"/>
      <c r="AA32" s="1048" t="s">
        <v>12</v>
      </c>
      <c r="AB32" s="997"/>
      <c r="AC32" s="220"/>
      <c r="AD32" s="985" t="s">
        <v>14</v>
      </c>
      <c r="AE32" s="985"/>
      <c r="AF32" s="985"/>
      <c r="AG32" s="985"/>
      <c r="AH32" s="985"/>
      <c r="AI32" s="1048" t="s">
        <v>12</v>
      </c>
      <c r="AJ32" s="997"/>
      <c r="AK32" s="220"/>
      <c r="AL32" s="985" t="s">
        <v>14</v>
      </c>
      <c r="AM32" s="985"/>
      <c r="AN32" s="985"/>
      <c r="AO32" s="985"/>
      <c r="AP32" s="985"/>
      <c r="AS32" s="98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8"/>
      <c r="AU32" s="988"/>
      <c r="AV32" s="988"/>
      <c r="AW32" s="988"/>
      <c r="AX32" s="988"/>
      <c r="AY32" s="988"/>
      <c r="AZ32" s="988"/>
      <c r="BA32" s="988"/>
      <c r="BB32" s="988"/>
      <c r="BC32" s="988"/>
      <c r="BD32" s="988"/>
      <c r="BE32" s="988"/>
      <c r="BF32" s="988"/>
      <c r="BG32" s="988"/>
      <c r="BH32" s="989"/>
    </row>
    <row r="33" spans="2:82" ht="21" customHeight="1">
      <c r="B33" s="1140"/>
      <c r="C33" s="1140"/>
      <c r="D33" s="1140"/>
      <c r="E33" s="1140"/>
      <c r="F33" s="1140"/>
      <c r="G33" s="1013"/>
      <c r="H33" s="1013"/>
      <c r="I33" s="1013"/>
      <c r="J33" s="1013"/>
      <c r="K33" s="1013"/>
      <c r="L33" s="1013"/>
      <c r="M33" s="1013"/>
      <c r="N33" s="1013"/>
      <c r="O33" s="1013"/>
      <c r="P33" s="1013"/>
      <c r="Q33" s="1013"/>
      <c r="R33" s="1013"/>
      <c r="S33" s="1013"/>
      <c r="T33" s="1013"/>
      <c r="U33" s="218"/>
      <c r="V33" s="526" t="str">
        <f>IFERROR(IF(AND(B9&lt;&gt;"",B9&lt;&gt;"処遇加算Ⅰ"),"✓",""),"")</f>
        <v/>
      </c>
      <c r="W33" s="1014" t="s">
        <v>15</v>
      </c>
      <c r="X33" s="1015"/>
      <c r="Y33" s="1015"/>
      <c r="Z33" s="1016"/>
      <c r="AA33" s="1048"/>
      <c r="AB33" s="997"/>
      <c r="AC33" s="220"/>
      <c r="AD33" s="1018" t="s">
        <v>17</v>
      </c>
      <c r="AE33" s="1018"/>
      <c r="AF33" s="1018"/>
      <c r="AG33" s="1018"/>
      <c r="AH33" s="1018"/>
      <c r="AI33" s="1048"/>
      <c r="AJ33" s="997"/>
      <c r="AK33" s="230"/>
      <c r="AL33" s="984" t="s">
        <v>17</v>
      </c>
      <c r="AM33" s="984"/>
      <c r="AN33" s="984"/>
      <c r="AO33" s="984"/>
      <c r="AP33" s="984"/>
      <c r="AS33" s="990"/>
      <c r="AT33" s="991"/>
      <c r="AU33" s="991"/>
      <c r="AV33" s="991"/>
      <c r="AW33" s="991"/>
      <c r="AX33" s="991"/>
      <c r="AY33" s="991"/>
      <c r="AZ33" s="991"/>
      <c r="BA33" s="991"/>
      <c r="BB33" s="991"/>
      <c r="BC33" s="991"/>
      <c r="BD33" s="991"/>
      <c r="BE33" s="991"/>
      <c r="BF33" s="991"/>
      <c r="BG33" s="991"/>
      <c r="BH33" s="992"/>
    </row>
    <row r="34" spans="2:82" ht="15" customHeight="1" thickBot="1">
      <c r="B34" s="1140"/>
      <c r="C34" s="1140"/>
      <c r="D34" s="1140"/>
      <c r="E34" s="1140"/>
      <c r="F34" s="1140"/>
      <c r="G34" s="1013"/>
      <c r="H34" s="1013"/>
      <c r="I34" s="1013"/>
      <c r="J34" s="1013"/>
      <c r="K34" s="1013"/>
      <c r="L34" s="1013"/>
      <c r="M34" s="1013"/>
      <c r="N34" s="1013"/>
      <c r="O34" s="1013"/>
      <c r="P34" s="1013"/>
      <c r="Q34" s="1013"/>
      <c r="R34" s="1013"/>
      <c r="S34" s="1013"/>
      <c r="T34" s="1013"/>
      <c r="U34" s="192"/>
      <c r="V34" s="225"/>
      <c r="W34" s="197"/>
      <c r="X34" s="197"/>
      <c r="Y34" s="197"/>
      <c r="Z34" s="197"/>
      <c r="AA34" s="1048"/>
      <c r="AB34" s="997"/>
      <c r="AC34" s="220"/>
      <c r="AD34" s="983" t="s">
        <v>15</v>
      </c>
      <c r="AE34" s="983"/>
      <c r="AF34" s="983"/>
      <c r="AG34" s="983"/>
      <c r="AH34" s="983"/>
      <c r="AI34" s="1048"/>
      <c r="AJ34" s="997"/>
      <c r="AK34" s="220"/>
      <c r="AL34" s="983" t="s">
        <v>15</v>
      </c>
      <c r="AM34" s="983"/>
      <c r="AN34" s="983"/>
      <c r="AO34" s="983"/>
      <c r="AP34" s="983"/>
      <c r="AS34" s="993"/>
      <c r="AT34" s="994"/>
      <c r="AU34" s="994"/>
      <c r="AV34" s="994"/>
      <c r="AW34" s="994"/>
      <c r="AX34" s="994"/>
      <c r="AY34" s="994"/>
      <c r="AZ34" s="994"/>
      <c r="BA34" s="994"/>
      <c r="BB34" s="994"/>
      <c r="BC34" s="994"/>
      <c r="BD34" s="994"/>
      <c r="BE34" s="994"/>
      <c r="BF34" s="994"/>
      <c r="BG34" s="994"/>
      <c r="BH34" s="995"/>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0" t="s">
        <v>2217</v>
      </c>
      <c r="C36" s="1140"/>
      <c r="D36" s="1140"/>
      <c r="E36" s="1140"/>
      <c r="F36" s="1140"/>
      <c r="G36" s="1017" t="s">
        <v>2258</v>
      </c>
      <c r="H36" s="1017"/>
      <c r="I36" s="1017"/>
      <c r="J36" s="1017"/>
      <c r="K36" s="1017"/>
      <c r="L36" s="1017"/>
      <c r="M36" s="1017"/>
      <c r="N36" s="1017"/>
      <c r="O36" s="1017"/>
      <c r="P36" s="1017"/>
      <c r="Q36" s="1017"/>
      <c r="R36" s="1017"/>
      <c r="S36" s="1017"/>
      <c r="T36" s="1017"/>
      <c r="U36" s="218"/>
      <c r="V36" s="526" t="str">
        <f>IFERROR(IF(OR(G9="特定加算Ⅰ",G9="特定加算Ⅱ"),"✓",""),"")</f>
        <v/>
      </c>
      <c r="W36" s="1014" t="s">
        <v>14</v>
      </c>
      <c r="X36" s="1015"/>
      <c r="Y36" s="1015"/>
      <c r="Z36" s="1016"/>
      <c r="AA36" s="996" t="s">
        <v>12</v>
      </c>
      <c r="AB36" s="997"/>
      <c r="AC36" s="220"/>
      <c r="AD36" s="983" t="s">
        <v>14</v>
      </c>
      <c r="AE36" s="983"/>
      <c r="AF36" s="983"/>
      <c r="AG36" s="983"/>
      <c r="AH36" s="983"/>
      <c r="AI36" s="996" t="s">
        <v>12</v>
      </c>
      <c r="AJ36" s="997"/>
      <c r="AK36" s="220"/>
      <c r="AL36" s="983" t="s">
        <v>14</v>
      </c>
      <c r="AM36" s="983"/>
      <c r="AN36" s="983"/>
      <c r="AO36" s="983"/>
      <c r="AP36" s="983"/>
      <c r="AS36" s="98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8"/>
      <c r="AU36" s="988"/>
      <c r="AV36" s="988"/>
      <c r="AW36" s="988"/>
      <c r="AX36" s="988"/>
      <c r="AY36" s="988"/>
      <c r="AZ36" s="988"/>
      <c r="BA36" s="988"/>
      <c r="BB36" s="988"/>
      <c r="BC36" s="988"/>
      <c r="BD36" s="988"/>
      <c r="BE36" s="988"/>
      <c r="BF36" s="988"/>
      <c r="BG36" s="988"/>
      <c r="BH36" s="989"/>
    </row>
    <row r="37" spans="2:82" ht="21" customHeight="1">
      <c r="B37" s="1140"/>
      <c r="C37" s="1140"/>
      <c r="D37" s="1140"/>
      <c r="E37" s="1140"/>
      <c r="F37" s="1140"/>
      <c r="G37" s="1017"/>
      <c r="H37" s="1017"/>
      <c r="I37" s="1017"/>
      <c r="J37" s="1017"/>
      <c r="K37" s="1017"/>
      <c r="L37" s="1017"/>
      <c r="M37" s="1017"/>
      <c r="N37" s="1017"/>
      <c r="O37" s="1017"/>
      <c r="P37" s="1017"/>
      <c r="Q37" s="1017"/>
      <c r="R37" s="1017"/>
      <c r="S37" s="1017"/>
      <c r="T37" s="1017"/>
      <c r="U37" s="218"/>
      <c r="V37" s="526" t="str">
        <f>IFERROR(IF(G9="特定加算なし","✓",""),"")</f>
        <v/>
      </c>
      <c r="W37" s="1014" t="s">
        <v>15</v>
      </c>
      <c r="X37" s="1015"/>
      <c r="Y37" s="1015"/>
      <c r="Z37" s="1016"/>
      <c r="AA37" s="996"/>
      <c r="AB37" s="997"/>
      <c r="AC37" s="979" t="s">
        <v>2360</v>
      </c>
      <c r="AD37" s="980"/>
      <c r="AE37" s="980"/>
      <c r="AF37" s="980"/>
      <c r="AG37" s="981"/>
      <c r="AH37" s="982"/>
      <c r="AI37" s="996"/>
      <c r="AJ37" s="997"/>
      <c r="AK37" s="979" t="s">
        <v>2360</v>
      </c>
      <c r="AL37" s="980"/>
      <c r="AM37" s="980"/>
      <c r="AN37" s="980"/>
      <c r="AO37" s="981"/>
      <c r="AP37" s="982"/>
      <c r="AS37" s="990"/>
      <c r="AT37" s="991"/>
      <c r="AU37" s="991"/>
      <c r="AV37" s="991"/>
      <c r="AW37" s="991"/>
      <c r="AX37" s="991"/>
      <c r="AY37" s="991"/>
      <c r="AZ37" s="991"/>
      <c r="BA37" s="991"/>
      <c r="BB37" s="991"/>
      <c r="BC37" s="991"/>
      <c r="BD37" s="991"/>
      <c r="BE37" s="991"/>
      <c r="BF37" s="991"/>
      <c r="BG37" s="991"/>
      <c r="BH37" s="992"/>
    </row>
    <row r="38" spans="2:82" ht="17.100000000000001" customHeight="1" thickBot="1">
      <c r="B38" s="1140"/>
      <c r="C38" s="1140"/>
      <c r="D38" s="1140"/>
      <c r="E38" s="1140"/>
      <c r="F38" s="1140"/>
      <c r="G38" s="1017"/>
      <c r="H38" s="1017"/>
      <c r="I38" s="1017"/>
      <c r="J38" s="1017"/>
      <c r="K38" s="1017"/>
      <c r="L38" s="1017"/>
      <c r="M38" s="1017"/>
      <c r="N38" s="1017"/>
      <c r="O38" s="1017"/>
      <c r="P38" s="1017"/>
      <c r="Q38" s="1017"/>
      <c r="R38" s="1017"/>
      <c r="S38" s="1017"/>
      <c r="T38" s="1017"/>
      <c r="U38" s="218"/>
      <c r="Z38" s="233"/>
      <c r="AA38" s="1048"/>
      <c r="AB38" s="997"/>
      <c r="AC38" s="220"/>
      <c r="AD38" s="983" t="s">
        <v>15</v>
      </c>
      <c r="AE38" s="983"/>
      <c r="AF38" s="983"/>
      <c r="AG38" s="983"/>
      <c r="AH38" s="983"/>
      <c r="AI38" s="996"/>
      <c r="AJ38" s="997"/>
      <c r="AK38" s="220"/>
      <c r="AL38" s="983" t="s">
        <v>15</v>
      </c>
      <c r="AM38" s="983"/>
      <c r="AN38" s="983"/>
      <c r="AO38" s="983"/>
      <c r="AP38" s="983"/>
      <c r="AS38" s="993"/>
      <c r="AT38" s="994"/>
      <c r="AU38" s="994"/>
      <c r="AV38" s="994"/>
      <c r="AW38" s="994"/>
      <c r="AX38" s="994"/>
      <c r="AY38" s="994"/>
      <c r="AZ38" s="994"/>
      <c r="BA38" s="994"/>
      <c r="BB38" s="994"/>
      <c r="BC38" s="994"/>
      <c r="BD38" s="994"/>
      <c r="BE38" s="994"/>
      <c r="BF38" s="994"/>
      <c r="BG38" s="994"/>
      <c r="BH38" s="995"/>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0" t="s">
        <v>2218</v>
      </c>
      <c r="C40" s="1140"/>
      <c r="D40" s="1140"/>
      <c r="E40" s="1140"/>
      <c r="F40" s="1140"/>
      <c r="G40" s="1013" t="str">
        <f>IFERROR(VLOOKUP(Y5,【参考】数式用!AS5:AT27,2,0),"")</f>
        <v/>
      </c>
      <c r="H40" s="1013"/>
      <c r="I40" s="1013"/>
      <c r="J40" s="1013"/>
      <c r="K40" s="1013"/>
      <c r="L40" s="1013"/>
      <c r="M40" s="1013"/>
      <c r="N40" s="1013"/>
      <c r="O40" s="1013"/>
      <c r="P40" s="1013"/>
      <c r="Q40" s="1013"/>
      <c r="R40" s="1013"/>
      <c r="S40" s="1013"/>
      <c r="T40" s="1013"/>
      <c r="U40" s="192"/>
      <c r="V40" s="526" t="str">
        <f>IFERROR(IF(G9="特定加算Ⅰ","✓",""),"")</f>
        <v/>
      </c>
      <c r="W40" s="1014" t="s">
        <v>14</v>
      </c>
      <c r="X40" s="1015"/>
      <c r="Y40" s="1015"/>
      <c r="Z40" s="1016"/>
      <c r="AA40" s="996" t="s">
        <v>12</v>
      </c>
      <c r="AB40" s="997"/>
      <c r="AC40" s="220"/>
      <c r="AD40" s="983" t="s">
        <v>14</v>
      </c>
      <c r="AE40" s="983"/>
      <c r="AF40" s="983"/>
      <c r="AG40" s="983"/>
      <c r="AH40" s="983"/>
      <c r="AI40" s="996" t="s">
        <v>12</v>
      </c>
      <c r="AJ40" s="997"/>
      <c r="AK40" s="220"/>
      <c r="AL40" s="983" t="s">
        <v>14</v>
      </c>
      <c r="AM40" s="983"/>
      <c r="AN40" s="983"/>
      <c r="AO40" s="983"/>
      <c r="AP40" s="983"/>
      <c r="AS40" s="98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8"/>
      <c r="AU40" s="988"/>
      <c r="AV40" s="988"/>
      <c r="AW40" s="988"/>
      <c r="AX40" s="988"/>
      <c r="AY40" s="988"/>
      <c r="AZ40" s="988"/>
      <c r="BA40" s="988"/>
      <c r="BB40" s="988"/>
      <c r="BC40" s="988"/>
      <c r="BD40" s="988"/>
      <c r="BE40" s="988"/>
      <c r="BF40" s="988"/>
      <c r="BG40" s="988"/>
      <c r="BH40" s="989"/>
    </row>
    <row r="41" spans="2:82" ht="22.5" customHeight="1">
      <c r="B41" s="1140"/>
      <c r="C41" s="1140"/>
      <c r="D41" s="1140"/>
      <c r="E41" s="1140"/>
      <c r="F41" s="1140"/>
      <c r="G41" s="1013"/>
      <c r="H41" s="1013"/>
      <c r="I41" s="1013"/>
      <c r="J41" s="1013"/>
      <c r="K41" s="1013"/>
      <c r="L41" s="1013"/>
      <c r="M41" s="1013"/>
      <c r="N41" s="1013"/>
      <c r="O41" s="1013"/>
      <c r="P41" s="1013"/>
      <c r="Q41" s="1013"/>
      <c r="R41" s="1013"/>
      <c r="S41" s="1013"/>
      <c r="T41" s="1013"/>
      <c r="U41" s="192"/>
      <c r="V41" s="526" t="str">
        <f>IFERROR(IF(OR(G9="特定加算Ⅱ",G9="特定加算なし"),"✓",""),"")</f>
        <v/>
      </c>
      <c r="W41" s="1014" t="s">
        <v>15</v>
      </c>
      <c r="X41" s="1015"/>
      <c r="Y41" s="1015"/>
      <c r="Z41" s="1016"/>
      <c r="AA41" s="996"/>
      <c r="AB41" s="997"/>
      <c r="AC41" s="234" t="s">
        <v>85</v>
      </c>
      <c r="AD41" s="1025"/>
      <c r="AE41" s="1026"/>
      <c r="AF41" s="1026"/>
      <c r="AG41" s="1026"/>
      <c r="AH41" s="1027"/>
      <c r="AI41" s="996"/>
      <c r="AJ41" s="997"/>
      <c r="AK41" s="234" t="s">
        <v>85</v>
      </c>
      <c r="AL41" s="1025"/>
      <c r="AM41" s="1026"/>
      <c r="AN41" s="1026"/>
      <c r="AO41" s="1026"/>
      <c r="AP41" s="1027"/>
      <c r="AS41" s="990"/>
      <c r="AT41" s="991"/>
      <c r="AU41" s="991"/>
      <c r="AV41" s="991"/>
      <c r="AW41" s="991"/>
      <c r="AX41" s="991"/>
      <c r="AY41" s="991"/>
      <c r="AZ41" s="991"/>
      <c r="BA41" s="991"/>
      <c r="BB41" s="991"/>
      <c r="BC41" s="991"/>
      <c r="BD41" s="991"/>
      <c r="BE41" s="991"/>
      <c r="BF41" s="991"/>
      <c r="BG41" s="991"/>
      <c r="BH41" s="992"/>
    </row>
    <row r="42" spans="2:82" ht="17.100000000000001" customHeight="1" thickBot="1">
      <c r="B42" s="1140"/>
      <c r="C42" s="1140"/>
      <c r="D42" s="1140"/>
      <c r="E42" s="1140"/>
      <c r="F42" s="1140"/>
      <c r="G42" s="1013"/>
      <c r="H42" s="1013"/>
      <c r="I42" s="1013"/>
      <c r="J42" s="1013"/>
      <c r="K42" s="1013"/>
      <c r="L42" s="1013"/>
      <c r="M42" s="1013"/>
      <c r="N42" s="1013"/>
      <c r="O42" s="1013"/>
      <c r="P42" s="1013"/>
      <c r="Q42" s="1013"/>
      <c r="R42" s="1013"/>
      <c r="S42" s="1013"/>
      <c r="T42" s="1013"/>
      <c r="U42" s="192"/>
      <c r="V42" s="185"/>
      <c r="W42" s="235"/>
      <c r="X42" s="235"/>
      <c r="Y42" s="235"/>
      <c r="Z42" s="235"/>
      <c r="AA42" s="529"/>
      <c r="AB42" s="529"/>
      <c r="AC42" s="236"/>
      <c r="AD42" s="983" t="s">
        <v>15</v>
      </c>
      <c r="AE42" s="983"/>
      <c r="AF42" s="983"/>
      <c r="AG42" s="983"/>
      <c r="AH42" s="983"/>
      <c r="AI42" s="529"/>
      <c r="AJ42" s="529"/>
      <c r="AK42" s="236"/>
      <c r="AL42" s="983" t="s">
        <v>15</v>
      </c>
      <c r="AM42" s="983"/>
      <c r="AN42" s="983"/>
      <c r="AO42" s="983"/>
      <c r="AP42" s="983"/>
      <c r="AS42" s="993"/>
      <c r="AT42" s="994"/>
      <c r="AU42" s="994"/>
      <c r="AV42" s="994"/>
      <c r="AW42" s="994"/>
      <c r="AX42" s="994"/>
      <c r="AY42" s="994"/>
      <c r="AZ42" s="994"/>
      <c r="BA42" s="994"/>
      <c r="BB42" s="994"/>
      <c r="BC42" s="994"/>
      <c r="BD42" s="994"/>
      <c r="BE42" s="994"/>
      <c r="BF42" s="994"/>
      <c r="BG42" s="994"/>
      <c r="BH42" s="995"/>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0" t="s">
        <v>2219</v>
      </c>
      <c r="C44" s="1140"/>
      <c r="D44" s="1140"/>
      <c r="E44" s="1140"/>
      <c r="F44" s="1140"/>
      <c r="G44" s="1013" t="s">
        <v>2156</v>
      </c>
      <c r="H44" s="1013"/>
      <c r="I44" s="1013"/>
      <c r="J44" s="1013"/>
      <c r="K44" s="1013"/>
      <c r="L44" s="1013"/>
      <c r="M44" s="1013"/>
      <c r="N44" s="1013"/>
      <c r="O44" s="1013"/>
      <c r="P44" s="1013"/>
      <c r="Q44" s="1013"/>
      <c r="R44" s="1013"/>
      <c r="S44" s="1013"/>
      <c r="T44" s="1013"/>
      <c r="U44" s="218"/>
      <c r="V44" s="526" t="str">
        <f>IFERROR(IF(OR(G9="特定加算Ⅰ",G9="特定加算Ⅱ"),"✓",""),"")</f>
        <v/>
      </c>
      <c r="W44" s="1014" t="s">
        <v>14</v>
      </c>
      <c r="X44" s="1015"/>
      <c r="Y44" s="1015"/>
      <c r="Z44" s="1016"/>
      <c r="AA44" s="996" t="s">
        <v>12</v>
      </c>
      <c r="AB44" s="997"/>
      <c r="AC44" s="220"/>
      <c r="AD44" s="983" t="s">
        <v>14</v>
      </c>
      <c r="AE44" s="983"/>
      <c r="AF44" s="983"/>
      <c r="AG44" s="983"/>
      <c r="AH44" s="983"/>
      <c r="AI44" s="996" t="s">
        <v>12</v>
      </c>
      <c r="AJ44" s="997"/>
      <c r="AK44" s="220"/>
      <c r="AL44" s="983" t="s">
        <v>14</v>
      </c>
      <c r="AM44" s="983"/>
      <c r="AN44" s="983"/>
      <c r="AO44" s="983"/>
      <c r="AP44" s="983"/>
      <c r="AS44" s="987" t="str">
        <f>IFERROR(IF(AS63="○","！R5年度に満たしていた要件を満たさない計画になっている。",IF(OR(AH63=2,AP63=2),VLOOKUP(AS1,【参考】数式用2!E6:S23,15,FALSE),"")),"")</f>
        <v/>
      </c>
      <c r="AT44" s="988"/>
      <c r="AU44" s="988"/>
      <c r="AV44" s="988"/>
      <c r="AW44" s="988"/>
      <c r="AX44" s="988"/>
      <c r="AY44" s="988"/>
      <c r="AZ44" s="988"/>
      <c r="BA44" s="988"/>
      <c r="BB44" s="988"/>
      <c r="BC44" s="988"/>
      <c r="BD44" s="988"/>
      <c r="BE44" s="988"/>
      <c r="BF44" s="988"/>
      <c r="BG44" s="988"/>
      <c r="BH44" s="989"/>
    </row>
    <row r="45" spans="2:82" ht="17.100000000000001" customHeight="1" thickBot="1">
      <c r="B45" s="1140"/>
      <c r="C45" s="1140"/>
      <c r="D45" s="1140"/>
      <c r="E45" s="1140"/>
      <c r="F45" s="1140"/>
      <c r="G45" s="1013"/>
      <c r="H45" s="1013"/>
      <c r="I45" s="1013"/>
      <c r="J45" s="1013"/>
      <c r="K45" s="1013"/>
      <c r="L45" s="1013"/>
      <c r="M45" s="1013"/>
      <c r="N45" s="1013"/>
      <c r="O45" s="1013"/>
      <c r="P45" s="1013"/>
      <c r="Q45" s="1013"/>
      <c r="R45" s="1013"/>
      <c r="S45" s="1013"/>
      <c r="T45" s="1013"/>
      <c r="U45" s="218"/>
      <c r="V45" s="526" t="str">
        <f>IFERROR(IF(G9="特定加算なし","✓",""),"")</f>
        <v/>
      </c>
      <c r="W45" s="1014" t="s">
        <v>15</v>
      </c>
      <c r="X45" s="1015"/>
      <c r="Y45" s="1015"/>
      <c r="Z45" s="1016"/>
      <c r="AA45" s="996"/>
      <c r="AB45" s="997"/>
      <c r="AC45" s="220"/>
      <c r="AD45" s="983" t="s">
        <v>15</v>
      </c>
      <c r="AE45" s="983"/>
      <c r="AF45" s="983"/>
      <c r="AG45" s="983"/>
      <c r="AH45" s="983"/>
      <c r="AI45" s="996"/>
      <c r="AJ45" s="997"/>
      <c r="AK45" s="220"/>
      <c r="AL45" s="983" t="s">
        <v>15</v>
      </c>
      <c r="AM45" s="983"/>
      <c r="AN45" s="983"/>
      <c r="AO45" s="983"/>
      <c r="AP45" s="983"/>
      <c r="AS45" s="993"/>
      <c r="AT45" s="994"/>
      <c r="AU45" s="994"/>
      <c r="AV45" s="994"/>
      <c r="AW45" s="994"/>
      <c r="AX45" s="994"/>
      <c r="AY45" s="994"/>
      <c r="AZ45" s="994"/>
      <c r="BA45" s="994"/>
      <c r="BB45" s="994"/>
      <c r="BC45" s="994"/>
      <c r="BD45" s="994"/>
      <c r="BE45" s="994"/>
      <c r="BF45" s="994"/>
      <c r="BG45" s="994"/>
      <c r="BH45" s="995"/>
      <c r="BO45" s="238"/>
    </row>
    <row r="46" spans="2:82" ht="11.25" customHeight="1">
      <c r="B46" s="224"/>
      <c r="AJ46" s="239"/>
      <c r="AK46" s="239"/>
      <c r="AL46" s="239"/>
      <c r="AM46" s="239"/>
      <c r="AN46" s="239"/>
      <c r="AO46" s="239"/>
      <c r="AP46" s="239"/>
    </row>
    <row r="47" spans="2:82" ht="21" customHeight="1">
      <c r="B47" s="1135" t="s">
        <v>2311</v>
      </c>
      <c r="C47" s="1135"/>
      <c r="D47" s="1135"/>
      <c r="E47" s="1135"/>
      <c r="F47" s="1135"/>
      <c r="G47" s="1135"/>
      <c r="H47" s="1135"/>
      <c r="I47" s="1135"/>
      <c r="J47" s="1135"/>
      <c r="K47" s="1135"/>
      <c r="L47" s="1135"/>
      <c r="M47" s="1135"/>
      <c r="N47" s="1135"/>
      <c r="O47" s="1135"/>
      <c r="P47" s="1135"/>
      <c r="Q47" s="1135"/>
      <c r="R47" s="1135"/>
      <c r="S47" s="1135"/>
      <c r="T47" s="1135"/>
      <c r="U47" s="1135"/>
      <c r="V47" s="1135"/>
      <c r="W47" s="1135"/>
      <c r="X47" s="1135"/>
      <c r="Y47" s="1135"/>
      <c r="Z47" s="1135"/>
      <c r="AA47" s="1135"/>
      <c r="AB47" s="1135"/>
      <c r="AC47" s="1135"/>
      <c r="AD47" s="1135"/>
      <c r="AE47" s="1135"/>
      <c r="AF47" s="1135"/>
      <c r="AG47" s="1135"/>
      <c r="AH47" s="113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37"/>
      <c r="C48" s="1138"/>
      <c r="D48" s="1138"/>
      <c r="E48" s="1138"/>
      <c r="F48" s="1139"/>
      <c r="G48" s="1153" t="str">
        <f>IF(F15=4,"R6.4～R6.5",IF(F15=5,"R6.5",""))</f>
        <v>R6.4～R6.5</v>
      </c>
      <c r="H48" s="1153"/>
      <c r="I48" s="1153"/>
      <c r="J48" s="1153"/>
      <c r="K48" s="1153"/>
      <c r="L48" s="1153"/>
      <c r="M48" s="1153"/>
      <c r="N48" s="1153"/>
      <c r="O48" s="1153"/>
      <c r="P48" s="1153"/>
      <c r="Q48" s="1153"/>
      <c r="R48" s="1153"/>
      <c r="S48" s="1153"/>
      <c r="T48" s="1153"/>
      <c r="U48" s="1153"/>
      <c r="V48" s="1153"/>
      <c r="W48" s="1153"/>
      <c r="X48" s="1153"/>
      <c r="Y48" s="1153"/>
      <c r="Z48" s="1153"/>
      <c r="AA48" s="996" t="s">
        <v>12</v>
      </c>
      <c r="AB48" s="997"/>
      <c r="AC48" s="1153" t="str">
        <f>IF(OR(F15=4,F15=5),"R6.6","R"&amp;D15&amp;"."&amp;F15)&amp;"～R"&amp;K15&amp;"."&amp;M15</f>
        <v>R6.6～R7.3</v>
      </c>
      <c r="AD48" s="1153"/>
      <c r="AE48" s="1153"/>
      <c r="AF48" s="1153"/>
      <c r="AG48" s="1153"/>
      <c r="AH48" s="1153"/>
      <c r="AS48" s="1005" t="str">
        <f>IFERROR(IF(AND(OR(AP58=1,AP58=2),OR(AP59=1,AP59=2),OR(AP60=1,AP60=2)),"処遇加算Ⅰ",IF(AND(OR(AP58=1,AP58=2),OR(AP59=1,AP59=2),OR(AP60=0,AP60=3)),"処遇加算Ⅱ",IF(OR(OR(AP58=1,AP58=2),OR(AP59=1,AP59=2)),"処遇加算Ⅲ",""))),"")</f>
        <v/>
      </c>
      <c r="AT48" s="1005"/>
      <c r="AU48" s="1005"/>
      <c r="AV48" s="1005"/>
      <c r="AW48" s="1005" t="str">
        <f>IFERROR(IF(AND(AP61=1,AP62=1,AP63=1),"特定加算Ⅰ",IF(AND(AP61=1,AP62=2,AP63=1),"特定加算Ⅱ",IF(OR(AP61=2,AP62=2,AP63=2),"特定加算なし",""))),"")</f>
        <v>特定加算なし</v>
      </c>
      <c r="AX48" s="1005"/>
      <c r="AY48" s="1005"/>
      <c r="AZ48" s="1005"/>
      <c r="BA48" s="1005" t="str">
        <f>IFERROR(IF(OR(L9="ベア加算",AND(L9="ベア加算なし",AP57=1)),"ベア加算",IF(AP57=2,"ベア加算なし","")),"")</f>
        <v/>
      </c>
      <c r="BB48" s="1005"/>
      <c r="BC48" s="1005"/>
      <c r="BD48" s="1005"/>
      <c r="BE48" s="1006" t="str">
        <f>AS48&amp;AW48&amp;BA48</f>
        <v>特定加算なし</v>
      </c>
      <c r="BF48" s="1006"/>
      <c r="BG48" s="1006"/>
      <c r="BH48" s="1006"/>
      <c r="BI48" s="1006"/>
      <c r="BJ48" s="1006"/>
      <c r="BK48" s="1006"/>
      <c r="BL48" s="1006"/>
      <c r="BM48" s="1006"/>
      <c r="BN48" s="1006"/>
      <c r="BO48" s="1006"/>
      <c r="BP48" s="1006"/>
      <c r="BQ48" s="241"/>
      <c r="BR48" s="241"/>
      <c r="BS48" s="241"/>
      <c r="BT48" s="241"/>
      <c r="BU48" s="241"/>
      <c r="BV48" s="241"/>
      <c r="BW48" s="241"/>
      <c r="BX48" s="241"/>
      <c r="BY48" s="241"/>
      <c r="BZ48" s="241"/>
      <c r="CD48" s="242"/>
    </row>
    <row r="49" spans="2:84" ht="18" customHeight="1">
      <c r="B49" s="1141" t="s">
        <v>2158</v>
      </c>
      <c r="C49" s="1142"/>
      <c r="D49" s="1142"/>
      <c r="E49" s="1142"/>
      <c r="F49" s="1143"/>
      <c r="G49" s="1126" t="str">
        <f>IFERROR(IF(AND(OR(AH58=1,AH58=2),OR(AH59=1,AH59=2),OR(AH60=1,AH60=2)),"処遇加算Ⅰ",IF(AND(OR(AH58=1,AH58=2),OR(AH59=1,AH59=2),OR(AH60=0,AH60=3)),"処遇加算Ⅱ",IF(OR(OR(AH58=1,AH58=2),OR(AH59=1,AH59=2)),"処遇加算Ⅲ",""))),"")</f>
        <v/>
      </c>
      <c r="H49" s="1127"/>
      <c r="I49" s="1127"/>
      <c r="J49" s="1127"/>
      <c r="K49" s="1152"/>
      <c r="L49" s="1126" t="str">
        <f>IFERROR(IF(G9="","",IF(AND(AH61=1,AH62=1,AH63=1),"特定加算Ⅰ",IF(AND(AH61=1,AH62=2,AH63=1),"特定加算Ⅱ",IF(OR(AH61=2,AH62=2,AH63=2),"特定加算なし","")))),"")</f>
        <v/>
      </c>
      <c r="M49" s="1127"/>
      <c r="N49" s="1127"/>
      <c r="O49" s="1127"/>
      <c r="P49" s="1128"/>
      <c r="Q49" s="1129" t="str">
        <f>IFERROR(IF(OR(L9="ベア加算",AND(L9="ベア加算なし",AH57=1)),"ベア加算",IF(AH57=2,"ベア加算なし","")),"")</f>
        <v/>
      </c>
      <c r="R49" s="1127"/>
      <c r="S49" s="1127"/>
      <c r="T49" s="1127"/>
      <c r="U49" s="1128"/>
      <c r="V49" s="1130" t="s">
        <v>10</v>
      </c>
      <c r="W49" s="1131"/>
      <c r="X49" s="1131"/>
      <c r="Y49" s="1131"/>
      <c r="Z49" s="1131"/>
      <c r="AA49" s="1048"/>
      <c r="AB49" s="1048"/>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1" t="s">
        <v>2159</v>
      </c>
      <c r="C50" s="1142"/>
      <c r="D50" s="1142"/>
      <c r="E50" s="1142"/>
      <c r="F50" s="1143"/>
      <c r="G50" s="1147" t="str">
        <f>IFERROR(VLOOKUP(Y5,【参考】数式用!$A$5:$J$27,MATCH(G49,【参考】数式用!$B$4:$J$4,0)+1,0),"")</f>
        <v/>
      </c>
      <c r="H50" s="1148"/>
      <c r="I50" s="1148"/>
      <c r="J50" s="1148"/>
      <c r="K50" s="1149"/>
      <c r="L50" s="1147" t="str">
        <f>IFERROR(VLOOKUP(Y5,【参考】数式用!$A$5:$J$27,MATCH(L49,【参考】数式用!$B$4:$J$4,0)+1,0),"")</f>
        <v/>
      </c>
      <c r="M50" s="1148"/>
      <c r="N50" s="1148"/>
      <c r="O50" s="1148"/>
      <c r="P50" s="1150"/>
      <c r="Q50" s="1151" t="str">
        <f>IFERROR(VLOOKUP(Y5,【参考】数式用!$A$5:$J$27,MATCH(Q49,【参考】数式用!$B$4:$J$4,0)+1,0),"")</f>
        <v/>
      </c>
      <c r="R50" s="1148"/>
      <c r="S50" s="1148"/>
      <c r="T50" s="1148"/>
      <c r="U50" s="1150"/>
      <c r="V50" s="1106">
        <f>SUM(G50,L50,Q50)</f>
        <v>0</v>
      </c>
      <c r="W50" s="1107"/>
      <c r="X50" s="1107"/>
      <c r="Y50" s="1107"/>
      <c r="Z50" s="1107"/>
      <c r="AA50" s="1048"/>
      <c r="AB50" s="1048"/>
      <c r="AC50" s="1160" t="str">
        <f>IFERROR(VLOOKUP(Y5,【参考】数式用!$A$5:$AB$27,MATCH(AC49,【参考】数式用!$B$4:$AB$4,0)+1,FALSE),"")</f>
        <v/>
      </c>
      <c r="AD50" s="1161"/>
      <c r="AE50" s="1161"/>
      <c r="AF50" s="1161"/>
      <c r="AG50" s="1161"/>
      <c r="AH50" s="1162"/>
      <c r="AS50" s="1003" t="s">
        <v>2190</v>
      </c>
      <c r="AT50" s="1003"/>
      <c r="AU50" s="1003"/>
      <c r="AV50" s="1003"/>
      <c r="AW50" s="1003" t="s">
        <v>2191</v>
      </c>
      <c r="AX50" s="1003"/>
      <c r="AY50" s="1003"/>
      <c r="AZ50" s="1003"/>
      <c r="BA50" s="1003" t="s">
        <v>13</v>
      </c>
      <c r="BB50" s="1003"/>
      <c r="BC50" s="1003"/>
      <c r="BD50" s="1003"/>
      <c r="BE50" s="1003" t="s">
        <v>2192</v>
      </c>
      <c r="BF50" s="1003"/>
      <c r="BG50" s="1003"/>
      <c r="BH50" s="1003"/>
      <c r="BI50" s="1003" t="s">
        <v>2195</v>
      </c>
      <c r="BJ50" s="1003"/>
      <c r="BK50" s="1003"/>
      <c r="BL50" s="1003"/>
      <c r="BM50" s="241"/>
      <c r="BN50" s="1003" t="s">
        <v>2194</v>
      </c>
      <c r="BO50" s="1003"/>
      <c r="BP50" s="1003"/>
      <c r="BQ50" s="1003"/>
      <c r="BR50" s="1003"/>
      <c r="BS50" s="1003"/>
      <c r="BT50" s="241"/>
      <c r="BV50" s="1164" t="s">
        <v>2197</v>
      </c>
      <c r="BW50" s="1165"/>
      <c r="BX50" s="1165"/>
      <c r="BY50" s="1165"/>
      <c r="BZ50" s="1165"/>
      <c r="CA50" s="1166"/>
      <c r="CD50" s="242"/>
    </row>
    <row r="51" spans="2:84" ht="17.25" customHeight="1">
      <c r="B51" s="1144" t="s">
        <v>2288</v>
      </c>
      <c r="C51" s="1145"/>
      <c r="D51" s="1145"/>
      <c r="E51" s="1145"/>
      <c r="F51" s="1146"/>
      <c r="G51" s="1021" t="str">
        <f>IFERROR(ROUNDDOWN(ROUND(AM5*G50,0)*P5,0)*H53,"")</f>
        <v/>
      </c>
      <c r="H51" s="1021"/>
      <c r="I51" s="1021"/>
      <c r="J51" s="1021"/>
      <c r="K51" s="148" t="s">
        <v>2283</v>
      </c>
      <c r="L51" s="1020" t="str">
        <f>IFERROR(ROUNDDOWN(ROUND(AM5*L50,0)*P5,0)*H53,"")</f>
        <v/>
      </c>
      <c r="M51" s="1021"/>
      <c r="N51" s="1021"/>
      <c r="O51" s="1021"/>
      <c r="P51" s="148" t="s">
        <v>2283</v>
      </c>
      <c r="Q51" s="1020" t="str">
        <f>IFERROR(ROUNDDOWN(ROUND(AM5*Q50,0)*P5,0)*H53,"")</f>
        <v/>
      </c>
      <c r="R51" s="1021"/>
      <c r="S51" s="1021"/>
      <c r="T51" s="1021"/>
      <c r="U51" s="149" t="s">
        <v>2283</v>
      </c>
      <c r="V51" s="1124">
        <f>IFERROR(SUM(G51,L51,Q51),"")</f>
        <v>0</v>
      </c>
      <c r="W51" s="1125"/>
      <c r="X51" s="1125"/>
      <c r="Y51" s="1125"/>
      <c r="Z51" s="150" t="s">
        <v>2283</v>
      </c>
      <c r="AB51" s="151"/>
      <c r="AC51" s="1020" t="str">
        <f>IFERROR(ROUNDDOWN(ROUND(AM5*AC50,0)*P5,0)*AD53,"")</f>
        <v/>
      </c>
      <c r="AD51" s="1021"/>
      <c r="AE51" s="1021"/>
      <c r="AF51" s="1021"/>
      <c r="AG51" s="1021"/>
      <c r="AH51" s="149" t="s">
        <v>2283</v>
      </c>
      <c r="AS51" s="1008" t="str">
        <f>IFERROR(ROUNDDOWN(ROUND(AM5*(G50-B10),0)*P5,0)*H53,"")</f>
        <v/>
      </c>
      <c r="AT51" s="1008"/>
      <c r="AU51" s="1008"/>
      <c r="AV51" s="1008"/>
      <c r="AW51" s="1008" t="str">
        <f>IFERROR(ROUNDDOWN(ROUND(AM5*(L50-G10),0)*P5,0)*H53,"")</f>
        <v/>
      </c>
      <c r="AX51" s="1008"/>
      <c r="AY51" s="1008"/>
      <c r="AZ51" s="1008"/>
      <c r="BA51" s="1008" t="str">
        <f>IFERROR(ROUNDDOWN(ROUND(AM5*(Q50-L10),0)*P5,0)*H53,"")</f>
        <v/>
      </c>
      <c r="BB51" s="1008"/>
      <c r="BC51" s="1008"/>
      <c r="BD51" s="1008"/>
      <c r="BE51" s="1008" t="str">
        <f>IFERROR(ROUNDDOWN(ROUND(AM5*(AC50-Q10),0)*P5,0)*AD53,"")</f>
        <v/>
      </c>
      <c r="BF51" s="1008"/>
      <c r="BG51" s="1008"/>
      <c r="BH51" s="1008"/>
      <c r="BI51" s="1008">
        <f>SUM(AS51:BH51)</f>
        <v>0</v>
      </c>
      <c r="BJ51" s="1008"/>
      <c r="BK51" s="1008"/>
      <c r="BL51" s="1008"/>
      <c r="BM51" s="241"/>
      <c r="BN51" s="1008" t="str">
        <f>IFERROR(ROUNDDOWN(ROUNDDOWN(ROUND(AM5*(VLOOKUP(Y5,【参考】数式用!$A$5:$AB$27,14,FALSE)),0)*P5,0)*AD53*0.5,0),"")</f>
        <v/>
      </c>
      <c r="BO51" s="1008"/>
      <c r="BP51" s="1008"/>
      <c r="BQ51" s="1008"/>
      <c r="BR51" s="1008"/>
      <c r="BS51" s="1008"/>
      <c r="BT51" s="241"/>
      <c r="BV51" s="1167">
        <f>IF(AND(Q49="ベア加算なし",BA48="ベア加算"),ROUNDDOWN(ROUND(AM5*VLOOKUP(Y5,【参考】数式用!$A$5:$AB$27,9,FALSE),0)*P5,0)*AD53,0)</f>
        <v>0</v>
      </c>
      <c r="BW51" s="1168"/>
      <c r="BX51" s="1168"/>
      <c r="BY51" s="1168"/>
      <c r="BZ51" s="1168"/>
      <c r="CA51" s="1169"/>
      <c r="CD51" s="242"/>
    </row>
    <row r="52" spans="2:84" ht="13.5" customHeight="1">
      <c r="B52" s="1144"/>
      <c r="C52" s="1145"/>
      <c r="D52" s="1145"/>
      <c r="E52" s="1145"/>
      <c r="F52" s="1146"/>
      <c r="G52" s="1024" t="str">
        <f>IFERROR("("&amp;TEXT(G51/H53,"#,##0円")&amp;"/月)","")</f>
        <v/>
      </c>
      <c r="H52" s="1019"/>
      <c r="I52" s="1019"/>
      <c r="J52" s="1019"/>
      <c r="K52" s="1019"/>
      <c r="L52" s="1019" t="str">
        <f>IFERROR("("&amp;TEXT(L51/H53,"#,##0円")&amp;"/月)","")</f>
        <v/>
      </c>
      <c r="M52" s="1019"/>
      <c r="N52" s="1019"/>
      <c r="O52" s="1019"/>
      <c r="P52" s="1019"/>
      <c r="Q52" s="1019" t="str">
        <f>IFERROR("("&amp;TEXT(Q51/H53,"#,##0円")&amp;"/月)","")</f>
        <v/>
      </c>
      <c r="R52" s="1019"/>
      <c r="S52" s="1019"/>
      <c r="T52" s="1019"/>
      <c r="U52" s="1019"/>
      <c r="V52" s="1019" t="str">
        <f>IFERROR("("&amp;TEXT(V51/H53,"#,##0円")&amp;"/月)","")</f>
        <v>(0円/月)</v>
      </c>
      <c r="W52" s="1019"/>
      <c r="X52" s="1019"/>
      <c r="Y52" s="1019"/>
      <c r="Z52" s="1019"/>
      <c r="AB52" s="151"/>
      <c r="AC52" s="1022" t="str">
        <f>IFERROR("("&amp;TEXT(AC51/AD53,"#,##0円")&amp;"/月)","")</f>
        <v/>
      </c>
      <c r="AD52" s="1023"/>
      <c r="AE52" s="1023"/>
      <c r="AF52" s="1023"/>
      <c r="AG52" s="1023"/>
      <c r="AH52" s="102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6" t="s">
        <v>239</v>
      </c>
      <c r="V56" s="1006"/>
      <c r="W56" s="1006"/>
      <c r="X56" s="1006"/>
      <c r="Y56" s="1006"/>
      <c r="Z56" s="1006"/>
      <c r="AA56" s="245"/>
      <c r="AB56" s="249"/>
      <c r="AC56" s="1006" t="str">
        <f>IF(F15=4,"R6.4～R6.5",IF(F15=5,"R6.5",""))</f>
        <v>R6.4～R6.5</v>
      </c>
      <c r="AD56" s="1006"/>
      <c r="AE56" s="1006"/>
      <c r="AF56" s="1006"/>
      <c r="AG56" s="1006"/>
      <c r="AH56" s="1006"/>
      <c r="AI56" s="250"/>
      <c r="AJ56" s="249"/>
      <c r="AK56" s="1006" t="str">
        <f>IF(OR(F15=4,F15=5),"R6.6","R"&amp;D15&amp;"."&amp;F15)&amp;"～R"&amp;K15&amp;"."&amp;M15</f>
        <v>R6.6～R7.3</v>
      </c>
      <c r="AL56" s="1006"/>
      <c r="AM56" s="1006"/>
      <c r="AN56" s="1006"/>
      <c r="AO56" s="1006"/>
      <c r="AP56" s="1006"/>
      <c r="AQ56" s="245"/>
      <c r="AR56" s="245"/>
      <c r="AS56" s="1009" t="s">
        <v>2404</v>
      </c>
      <c r="AT56" s="1009"/>
      <c r="AU56" s="1009"/>
      <c r="AV56" s="1009"/>
      <c r="AW56" s="1009" t="s">
        <v>2403</v>
      </c>
      <c r="AX56" s="1009"/>
      <c r="AY56" s="1009"/>
      <c r="AZ56" s="1009"/>
    </row>
    <row r="57" spans="2:84" ht="15.95" customHeight="1">
      <c r="U57" s="1003" t="s">
        <v>2198</v>
      </c>
      <c r="V57" s="1003"/>
      <c r="W57" s="1003"/>
      <c r="X57" s="1003"/>
      <c r="Y57" s="1003"/>
      <c r="Z57" s="527" t="str">
        <f>IF(AND(B9&lt;&gt;"処遇加算なし",F15=4),IF(V21="✓",1,IF(V22="✓",2,"")),"")</f>
        <v/>
      </c>
      <c r="AA57" s="245"/>
      <c r="AB57" s="249"/>
      <c r="AC57" s="1003" t="s">
        <v>2198</v>
      </c>
      <c r="AD57" s="1003"/>
      <c r="AE57" s="1003"/>
      <c r="AF57" s="1003"/>
      <c r="AG57" s="1003"/>
      <c r="AH57" s="170">
        <f>IF(AND(F15&lt;&gt;4,F15&lt;&gt;5),0,IF(AT8="○",1,0))</f>
        <v>0</v>
      </c>
      <c r="AI57" s="253"/>
      <c r="AJ57" s="249"/>
      <c r="AK57" s="1003" t="s">
        <v>2198</v>
      </c>
      <c r="AL57" s="1003"/>
      <c r="AM57" s="1003"/>
      <c r="AN57" s="1003"/>
      <c r="AO57" s="1003"/>
      <c r="AP57" s="170">
        <f>IF(AT8="○",1,0)</f>
        <v>0</v>
      </c>
      <c r="AQ57" s="245"/>
      <c r="AR57" s="245"/>
      <c r="AS57" s="1002"/>
      <c r="AT57" s="1002"/>
      <c r="AU57" s="1002"/>
      <c r="AV57" s="1002"/>
      <c r="AW57" s="1010"/>
      <c r="AX57" s="1010"/>
      <c r="AY57" s="1010"/>
      <c r="AZ57" s="1010"/>
      <c r="BJ57" s="251"/>
      <c r="BL57" s="251"/>
      <c r="BM57" s="251"/>
      <c r="BN57" s="251"/>
      <c r="BO57" s="251"/>
      <c r="BP57" s="251"/>
      <c r="BQ57" s="251"/>
      <c r="BR57" s="251"/>
      <c r="BS57" s="251"/>
      <c r="BT57" s="251"/>
      <c r="BU57" s="251"/>
      <c r="BV57" s="251"/>
      <c r="BW57" s="251"/>
      <c r="BX57" s="251"/>
      <c r="BY57" s="251"/>
      <c r="BZ57" s="251"/>
      <c r="CB57" s="254"/>
    </row>
    <row r="58" spans="2:84" ht="15.95" customHeight="1">
      <c r="U58" s="1012" t="s">
        <v>2199</v>
      </c>
      <c r="V58" s="1012"/>
      <c r="W58" s="1012"/>
      <c r="X58" s="1012"/>
      <c r="Y58" s="1012"/>
      <c r="Z58" s="527" t="str">
        <f>IF(AND(B9&lt;&gt;"処遇加算なし",F15=4),IF(V24="✓",1,IF(V25="✓",2,IF(V26="✓",3,""))),"")</f>
        <v/>
      </c>
      <c r="AA58" s="245"/>
      <c r="AB58" s="249"/>
      <c r="AC58" s="1012" t="s">
        <v>2199</v>
      </c>
      <c r="AD58" s="1012"/>
      <c r="AE58" s="1012"/>
      <c r="AF58" s="1012"/>
      <c r="AG58" s="1012"/>
      <c r="AH58" s="170">
        <f>IF(AND(F15&lt;&gt;4,F15&lt;&gt;5),0,IF(AU8="○",1,3))</f>
        <v>3</v>
      </c>
      <c r="AI58" s="253"/>
      <c r="AJ58" s="249"/>
      <c r="AK58" s="1012" t="s">
        <v>2199</v>
      </c>
      <c r="AL58" s="1012"/>
      <c r="AM58" s="1012"/>
      <c r="AN58" s="1012"/>
      <c r="AO58" s="1012"/>
      <c r="AP58" s="170">
        <f>IF(AU8="○",1,3)</f>
        <v>3</v>
      </c>
      <c r="AQ58" s="245"/>
      <c r="AR58" s="245"/>
      <c r="AS58" s="1003" t="str">
        <f>IF(OR(AND(Z58=1,AH58=3),AND(Z58=1,AP58=3),AND(Z58=2,AH58=3,AH59=3),AND(Z58=2,AP58=3,AP59=3)),"○","")</f>
        <v/>
      </c>
      <c r="AT58" s="1003"/>
      <c r="AU58" s="1003"/>
      <c r="AV58" s="1003"/>
      <c r="AW58" s="1003" t="str">
        <f>IF(OR(AND(Z58=1,AH58=2),AND(Z58=1,AP58=2),AND(Z58=2,AH58=2,AH59=2),AND(Z58=2,AP58=2,AP59=2)),"○","")</f>
        <v/>
      </c>
      <c r="AX58" s="1003"/>
      <c r="AY58" s="1003"/>
      <c r="AZ58" s="1003"/>
      <c r="BJ58" s="251"/>
      <c r="BL58" s="251"/>
      <c r="BM58" s="251"/>
      <c r="BN58" s="251"/>
      <c r="BO58" s="251"/>
      <c r="BP58" s="251"/>
      <c r="BQ58" s="251"/>
      <c r="BR58" s="251"/>
      <c r="BS58" s="251"/>
      <c r="BT58" s="251"/>
      <c r="BU58" s="251"/>
      <c r="BV58" s="251"/>
      <c r="BW58" s="251"/>
      <c r="BX58" s="251"/>
      <c r="BY58" s="251"/>
      <c r="BZ58" s="251"/>
      <c r="CB58" s="254"/>
    </row>
    <row r="59" spans="2:84" ht="15.95" customHeight="1">
      <c r="U59" s="1012" t="s">
        <v>2200</v>
      </c>
      <c r="V59" s="1012"/>
      <c r="W59" s="1012"/>
      <c r="X59" s="1012"/>
      <c r="Y59" s="1012"/>
      <c r="Z59" s="527" t="str">
        <f>IF(AND(B9&lt;&gt;"処遇加算なし",F15=4),IF(V28="✓",1,IF(V29="✓",2,IF(V30="✓",3,""))),"")</f>
        <v/>
      </c>
      <c r="AA59" s="245"/>
      <c r="AB59" s="249"/>
      <c r="AC59" s="1012" t="s">
        <v>2200</v>
      </c>
      <c r="AD59" s="1012"/>
      <c r="AE59" s="1012"/>
      <c r="AF59" s="1012"/>
      <c r="AG59" s="1012"/>
      <c r="AH59" s="170">
        <f>IF(AND(F15&lt;&gt;4,F15&lt;&gt;5),0,IF(AV8="○",1,3))</f>
        <v>3</v>
      </c>
      <c r="AI59" s="253"/>
      <c r="AJ59" s="249"/>
      <c r="AK59" s="1012" t="s">
        <v>2200</v>
      </c>
      <c r="AL59" s="1012"/>
      <c r="AM59" s="1012"/>
      <c r="AN59" s="1012"/>
      <c r="AO59" s="1012"/>
      <c r="AP59" s="170">
        <f>IF(AV8="○",1,3)</f>
        <v>3</v>
      </c>
      <c r="AQ59" s="245"/>
      <c r="AR59" s="245"/>
      <c r="AS59" s="1003" t="str">
        <f>IF(OR(AND(Z59=1,AH59=3),AND(Z59=1,AP59=3),AND(Z59=2,AH58=3,AH59=3),AND(Z59=2,AP58=3,AP59=3)),"○","")</f>
        <v/>
      </c>
      <c r="AT59" s="1003"/>
      <c r="AU59" s="1003"/>
      <c r="AV59" s="1003"/>
      <c r="AW59" s="1003" t="str">
        <f>IF(OR(AND(Z59=1,AH58=2),AND(Z59=1,AP58=2),AND(Z59=2,AH58=2,AH59=2),AND(Z59=2,AP58=2,AP59=2)),"○","")</f>
        <v/>
      </c>
      <c r="AX59" s="1003"/>
      <c r="AY59" s="1003"/>
      <c r="AZ59" s="1003"/>
      <c r="BJ59" s="251"/>
      <c r="BL59" s="251"/>
      <c r="BM59" s="251"/>
      <c r="BN59" s="251"/>
      <c r="BO59" s="251"/>
      <c r="BP59" s="251"/>
      <c r="BQ59" s="251"/>
      <c r="BR59" s="251"/>
      <c r="BS59" s="251"/>
      <c r="BT59" s="251"/>
      <c r="BU59" s="251"/>
      <c r="BV59" s="251"/>
      <c r="BW59" s="251"/>
      <c r="BX59" s="251"/>
      <c r="BY59" s="251"/>
      <c r="BZ59" s="251"/>
      <c r="CB59" s="254"/>
    </row>
    <row r="60" spans="2:84" ht="15.95" customHeight="1">
      <c r="U60" s="1012" t="s">
        <v>2201</v>
      </c>
      <c r="V60" s="1012"/>
      <c r="W60" s="1012"/>
      <c r="X60" s="1012"/>
      <c r="Y60" s="1012"/>
      <c r="Z60" s="527" t="str">
        <f>IF(AND(B9&lt;&gt;"処遇加算なし",F15=4),IF(V32="✓",1,IF(V33="✓",2,"")),"")</f>
        <v/>
      </c>
      <c r="AA60" s="245"/>
      <c r="AB60" s="249"/>
      <c r="AC60" s="1012" t="s">
        <v>2201</v>
      </c>
      <c r="AD60" s="1012"/>
      <c r="AE60" s="1012"/>
      <c r="AF60" s="1012"/>
      <c r="AG60" s="1012"/>
      <c r="AH60" s="170">
        <f>IF(AND(F15&lt;&gt;4,F15&lt;&gt;5),0,IF(AW8="○",1,3))</f>
        <v>3</v>
      </c>
      <c r="AI60" s="253"/>
      <c r="AJ60" s="249"/>
      <c r="AK60" s="1012" t="s">
        <v>2201</v>
      </c>
      <c r="AL60" s="1012"/>
      <c r="AM60" s="1012"/>
      <c r="AN60" s="1012"/>
      <c r="AO60" s="1012"/>
      <c r="AP60" s="170">
        <f>IF(AW8="○",1,3)</f>
        <v>3</v>
      </c>
      <c r="AQ60" s="245"/>
      <c r="AR60" s="245"/>
      <c r="AS60" s="1004" t="str">
        <f>IF(OR(AND(Z60=1,AH60=3),AND(Z60=1,AP60=3)),"○","")</f>
        <v/>
      </c>
      <c r="AT60" s="1004"/>
      <c r="AU60" s="1004"/>
      <c r="AV60" s="1004"/>
      <c r="AW60" s="1004" t="str">
        <f>IF(OR(AND(Z60=1,AH60=2),AND(Z60=1,AP60=2)),"○","")</f>
        <v/>
      </c>
      <c r="AX60" s="1004"/>
      <c r="AY60" s="1004"/>
      <c r="AZ60" s="1004"/>
      <c r="BJ60" s="251"/>
      <c r="BL60" s="251"/>
      <c r="BM60" s="251"/>
      <c r="BN60" s="251"/>
      <c r="BO60" s="251"/>
      <c r="BP60" s="251"/>
      <c r="BQ60" s="251"/>
      <c r="BR60" s="251"/>
      <c r="BS60" s="251"/>
      <c r="BT60" s="251"/>
      <c r="BU60" s="251"/>
      <c r="BV60" s="251"/>
      <c r="BW60" s="251"/>
      <c r="BX60" s="251"/>
      <c r="BY60" s="251"/>
      <c r="BZ60" s="251"/>
      <c r="CB60" s="254"/>
    </row>
    <row r="61" spans="2:84" ht="15.95" customHeight="1">
      <c r="U61" s="1012" t="s">
        <v>2202</v>
      </c>
      <c r="V61" s="1012"/>
      <c r="W61" s="1012"/>
      <c r="X61" s="1012"/>
      <c r="Y61" s="1012"/>
      <c r="Z61" s="527" t="str">
        <f>IF(AND(B9&lt;&gt;"処遇加算なし",F15=4),IF(V36="✓",1,IF(V37="✓",2,"")),"")</f>
        <v/>
      </c>
      <c r="AA61" s="245"/>
      <c r="AB61" s="249"/>
      <c r="AC61" s="1012" t="s">
        <v>2202</v>
      </c>
      <c r="AD61" s="1012"/>
      <c r="AE61" s="1012"/>
      <c r="AF61" s="1012"/>
      <c r="AG61" s="1012"/>
      <c r="AH61" s="170">
        <f>IF(AND(F15&lt;&gt;4,F15&lt;&gt;5),0,IF(AX8="○",1,2))</f>
        <v>2</v>
      </c>
      <c r="AI61" s="253"/>
      <c r="AJ61" s="249"/>
      <c r="AK61" s="1012" t="s">
        <v>2202</v>
      </c>
      <c r="AL61" s="1012"/>
      <c r="AM61" s="1012"/>
      <c r="AN61" s="1012"/>
      <c r="AO61" s="1012"/>
      <c r="AP61" s="170">
        <f>IF(AX8="○",1,2)</f>
        <v>2</v>
      </c>
      <c r="AQ61" s="245"/>
      <c r="AR61" s="245"/>
      <c r="AS61" s="1003" t="str">
        <f>IF(OR(AND(Z61=1,AH61=2),AND(Z61=1,AP61=2)),"○","")</f>
        <v/>
      </c>
      <c r="AT61" s="1003"/>
      <c r="AU61" s="1003"/>
      <c r="AV61" s="1003"/>
      <c r="AW61" s="1011" t="str">
        <f>IF(OR((AD61-AL61)&lt;0,(AD61-AT61)&lt;0),"!","")</f>
        <v/>
      </c>
      <c r="AX61" s="1011"/>
      <c r="AY61" s="1011"/>
      <c r="AZ61" s="1011"/>
      <c r="BJ61" s="251"/>
      <c r="BL61" s="251"/>
      <c r="BM61" s="251"/>
      <c r="BN61" s="251"/>
      <c r="BO61" s="251"/>
      <c r="BP61" s="251"/>
      <c r="BQ61" s="251"/>
      <c r="BR61" s="251"/>
      <c r="BS61" s="251"/>
      <c r="BT61" s="251"/>
      <c r="BU61" s="251"/>
      <c r="BV61" s="251"/>
      <c r="BW61" s="251"/>
      <c r="BX61" s="251"/>
      <c r="BY61" s="251"/>
      <c r="BZ61" s="251"/>
      <c r="CB61" s="254"/>
    </row>
    <row r="62" spans="2:84" ht="15.95" customHeight="1">
      <c r="U62" s="1012" t="s">
        <v>2203</v>
      </c>
      <c r="V62" s="1012"/>
      <c r="W62" s="1012"/>
      <c r="X62" s="1012"/>
      <c r="Y62" s="1012"/>
      <c r="Z62" s="527" t="str">
        <f>IF(AND(B9&lt;&gt;"処遇加算なし",F15=4),IF(V40="✓",1,IF(V41="✓",2,"")),"")</f>
        <v/>
      </c>
      <c r="AA62" s="245"/>
      <c r="AB62" s="249"/>
      <c r="AC62" s="1012" t="s">
        <v>2203</v>
      </c>
      <c r="AD62" s="1012"/>
      <c r="AE62" s="1012"/>
      <c r="AF62" s="1012"/>
      <c r="AG62" s="1012"/>
      <c r="AH62" s="170">
        <f>IF(AND(F15&lt;&gt;4,F15&lt;&gt;5),0,IF(AY8="○",1,2))</f>
        <v>2</v>
      </c>
      <c r="AI62" s="253"/>
      <c r="AJ62" s="249"/>
      <c r="AK62" s="1012" t="s">
        <v>2203</v>
      </c>
      <c r="AL62" s="1012"/>
      <c r="AM62" s="1012"/>
      <c r="AN62" s="1012"/>
      <c r="AO62" s="1012"/>
      <c r="AP62" s="170">
        <f>IF(AY8="○",1,2)</f>
        <v>2</v>
      </c>
      <c r="AQ62" s="245"/>
      <c r="AR62" s="245"/>
      <c r="AS62" s="1003" t="str">
        <f>IF(OR(AND(Z62=1,AH62=2),AND(Z62=1,AP62=2)),"○","")</f>
        <v/>
      </c>
      <c r="AT62" s="1003"/>
      <c r="AU62" s="1003"/>
      <c r="AV62" s="1003"/>
      <c r="AW62" s="1011" t="str">
        <f>IF(OR((AD62-AL62)&lt;0,(AD62-AT62)&lt;0),"!","")</f>
        <v/>
      </c>
      <c r="AX62" s="1011"/>
      <c r="AY62" s="1011"/>
      <c r="AZ62" s="1011"/>
      <c r="BJ62" s="251"/>
      <c r="BL62" s="251"/>
      <c r="BM62" s="251"/>
      <c r="BN62" s="251"/>
      <c r="BO62" s="251"/>
      <c r="BP62" s="251"/>
      <c r="BQ62" s="251"/>
      <c r="BR62" s="251"/>
      <c r="BS62" s="251"/>
      <c r="BT62" s="251"/>
      <c r="BU62" s="251"/>
      <c r="BV62" s="251"/>
      <c r="BW62" s="251"/>
      <c r="BX62" s="251"/>
      <c r="BY62" s="251"/>
      <c r="BZ62" s="251"/>
      <c r="CB62" s="254"/>
    </row>
    <row r="63" spans="2:84" ht="15.95" customHeight="1">
      <c r="U63" s="1003" t="s">
        <v>2204</v>
      </c>
      <c r="V63" s="1003"/>
      <c r="W63" s="1003"/>
      <c r="X63" s="1003"/>
      <c r="Y63" s="1003"/>
      <c r="Z63" s="527" t="str">
        <f>IF(AND(B9&lt;&gt;"処遇加算なし",F15=4),IF(V44="✓",1,IF(V45="✓",2,"")),"")</f>
        <v/>
      </c>
      <c r="AA63" s="245"/>
      <c r="AB63" s="249"/>
      <c r="AC63" s="1003" t="s">
        <v>2204</v>
      </c>
      <c r="AD63" s="1003"/>
      <c r="AE63" s="1003"/>
      <c r="AF63" s="1003"/>
      <c r="AG63" s="1003"/>
      <c r="AH63" s="170">
        <f>IF(AND(F15&lt;&gt;4,F15&lt;&gt;5),0,IF(AZ8="○",1,2))</f>
        <v>2</v>
      </c>
      <c r="AI63" s="253"/>
      <c r="AJ63" s="249"/>
      <c r="AK63" s="1003" t="s">
        <v>2204</v>
      </c>
      <c r="AL63" s="1003"/>
      <c r="AM63" s="1003"/>
      <c r="AN63" s="1003"/>
      <c r="AO63" s="1003"/>
      <c r="AP63" s="170">
        <f>IF(AZ8="○",1,2)</f>
        <v>2</v>
      </c>
      <c r="AQ63" s="245"/>
      <c r="AR63" s="245"/>
      <c r="AS63" s="1003" t="str">
        <f>IF(OR(AND(Z63=1,AH63=2),AND(Z63=1,AP63=2)),"○","")</f>
        <v/>
      </c>
      <c r="AT63" s="1003"/>
      <c r="AU63" s="1003"/>
      <c r="AV63" s="1003"/>
      <c r="AW63" s="1011" t="str">
        <f>IF(OR((AD63-AL63)&lt;0,(AD63-AT63)&lt;0),"!","")</f>
        <v/>
      </c>
      <c r="AX63" s="1011"/>
      <c r="AY63" s="1011"/>
      <c r="AZ63" s="1011"/>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election activeCell="AI1" sqref="AI1:AP1"/>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6" t="s">
        <v>2411</v>
      </c>
      <c r="O1" s="1056"/>
      <c r="P1" s="1056"/>
      <c r="Q1" s="1056"/>
      <c r="R1" s="1056"/>
      <c r="S1" s="1056"/>
      <c r="T1" s="1056"/>
      <c r="U1" s="1056"/>
      <c r="V1" s="1056"/>
      <c r="W1" s="1056"/>
      <c r="X1" s="1056"/>
      <c r="Y1" s="1056"/>
      <c r="Z1" s="1056"/>
      <c r="AA1" s="1056"/>
      <c r="AB1" s="1056"/>
      <c r="AC1" s="1056"/>
      <c r="AD1" s="1056"/>
      <c r="AE1" s="1056"/>
      <c r="AF1" s="1170" t="s">
        <v>25</v>
      </c>
      <c r="AG1" s="1170"/>
      <c r="AH1" s="1170"/>
      <c r="AI1" s="1171" t="str">
        <f>IF(G5="","",G5)</f>
        <v/>
      </c>
      <c r="AJ1" s="1171"/>
      <c r="AK1" s="1171"/>
      <c r="AL1" s="1171"/>
      <c r="AM1" s="1171"/>
      <c r="AN1" s="1171"/>
      <c r="AO1" s="1171"/>
      <c r="AP1" s="1171"/>
      <c r="AS1" s="999" t="str">
        <f>B9&amp;G9&amp;L9</f>
        <v/>
      </c>
      <c r="AT1" s="1000"/>
      <c r="AU1" s="1000"/>
      <c r="AV1" s="1000"/>
      <c r="AW1" s="1000"/>
      <c r="AX1" s="1000"/>
      <c r="AY1" s="1000"/>
      <c r="AZ1" s="1000"/>
      <c r="BA1" s="1000"/>
      <c r="BB1" s="1000"/>
      <c r="BC1" s="1000"/>
      <c r="BD1" s="1000"/>
      <c r="BE1" s="1001"/>
      <c r="BF1" s="998" t="str">
        <f>IFERROR(VLOOKUP(Y5,【参考】数式用!$AJ$2:$AK$24,2,FALSE),"")</f>
        <v/>
      </c>
      <c r="BG1" s="998"/>
      <c r="BH1" s="998"/>
      <c r="BI1" s="998"/>
      <c r="BJ1" s="998"/>
      <c r="BK1" s="998"/>
      <c r="BL1" s="998"/>
      <c r="BM1" s="998"/>
      <c r="BN1" s="998"/>
      <c r="BO1" s="998"/>
      <c r="BP1" s="998"/>
      <c r="CE1" s="174" t="s">
        <v>2374</v>
      </c>
    </row>
    <row r="2" spans="1:88" s="175" customFormat="1" ht="19.5" customHeight="1" thickBot="1">
      <c r="C2" s="173"/>
      <c r="D2" s="173"/>
      <c r="E2" s="173"/>
      <c r="F2" s="173"/>
      <c r="G2" s="173"/>
      <c r="H2" s="173"/>
      <c r="I2" s="173"/>
      <c r="J2" s="173"/>
      <c r="K2" s="173"/>
      <c r="L2" s="173"/>
      <c r="M2" s="173"/>
      <c r="N2" s="1056"/>
      <c r="O2" s="1056"/>
      <c r="P2" s="1056"/>
      <c r="Q2" s="1056"/>
      <c r="R2" s="1056"/>
      <c r="S2" s="1056"/>
      <c r="T2" s="1056"/>
      <c r="U2" s="1056"/>
      <c r="V2" s="1056"/>
      <c r="W2" s="1056"/>
      <c r="X2" s="1056"/>
      <c r="Y2" s="1056"/>
      <c r="Z2" s="1056"/>
      <c r="AA2" s="1056"/>
      <c r="AB2" s="1056"/>
      <c r="AC2" s="1056"/>
      <c r="AD2" s="1056"/>
      <c r="AE2" s="1056"/>
      <c r="AF2" s="173"/>
      <c r="AG2" s="173"/>
      <c r="AH2" s="173"/>
      <c r="AI2" s="173"/>
      <c r="AJ2" s="173"/>
      <c r="AK2" s="173"/>
      <c r="AL2" s="173"/>
      <c r="AM2" s="173"/>
      <c r="AN2" s="173"/>
      <c r="AO2" s="173"/>
      <c r="AP2" s="173"/>
      <c r="AQ2" s="531"/>
      <c r="AR2" s="531"/>
      <c r="CE2" s="986" t="s">
        <v>2377</v>
      </c>
      <c r="CF2" s="986"/>
      <c r="CG2" s="986"/>
      <c r="CH2" s="986"/>
      <c r="CI2" s="1172" t="str">
        <f>IF(AI1&lt;&gt;"",1,"")</f>
        <v/>
      </c>
      <c r="CJ2" s="117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6" t="s">
        <v>2371</v>
      </c>
      <c r="CF3" s="986"/>
      <c r="CG3" s="986"/>
      <c r="CH3" s="986"/>
      <c r="CI3" s="1174" t="str">
        <f>IF(AND(L9="ベア加算",Q49="ベア加算"),1,"")</f>
        <v/>
      </c>
      <c r="CJ3" s="1175"/>
    </row>
    <row r="4" spans="1:88" ht="25.5" customHeight="1">
      <c r="B4" s="1068" t="s">
        <v>2287</v>
      </c>
      <c r="C4" s="1068"/>
      <c r="D4" s="1068"/>
      <c r="E4" s="1068"/>
      <c r="F4" s="1068"/>
      <c r="G4" s="1068" t="s">
        <v>0</v>
      </c>
      <c r="H4" s="1068"/>
      <c r="I4" s="1068"/>
      <c r="J4" s="1067" t="s">
        <v>1</v>
      </c>
      <c r="K4" s="1067"/>
      <c r="L4" s="1067"/>
      <c r="M4" s="1067"/>
      <c r="N4" s="1067"/>
      <c r="O4" s="1067"/>
      <c r="P4" s="1069" t="s">
        <v>2157</v>
      </c>
      <c r="Q4" s="1070"/>
      <c r="R4" s="1070"/>
      <c r="S4" s="1071" t="s">
        <v>2</v>
      </c>
      <c r="T4" s="1072"/>
      <c r="U4" s="1072"/>
      <c r="V4" s="1072"/>
      <c r="W4" s="1072"/>
      <c r="X4" s="1072"/>
      <c r="Y4" s="1067" t="s">
        <v>3</v>
      </c>
      <c r="Z4" s="1067"/>
      <c r="AA4" s="1067"/>
      <c r="AB4" s="1067"/>
      <c r="AC4" s="1067"/>
      <c r="AD4" s="1067"/>
      <c r="AE4" s="1067" t="s">
        <v>2154</v>
      </c>
      <c r="AF4" s="1067"/>
      <c r="AG4" s="1067"/>
      <c r="AH4" s="1067"/>
      <c r="AI4" s="1067" t="s">
        <v>2155</v>
      </c>
      <c r="AJ4" s="1067"/>
      <c r="AK4" s="1067"/>
      <c r="AL4" s="1067"/>
      <c r="AM4" s="1067" t="s">
        <v>2153</v>
      </c>
      <c r="AN4" s="1067"/>
      <c r="AO4" s="1067"/>
      <c r="AP4" s="1067"/>
      <c r="AS4" s="183"/>
      <c r="AT4" s="1007" t="s">
        <v>2248</v>
      </c>
      <c r="AU4" s="1007" t="s">
        <v>2199</v>
      </c>
      <c r="AV4" s="1007" t="s">
        <v>2200</v>
      </c>
      <c r="AW4" s="1007" t="s">
        <v>2201</v>
      </c>
      <c r="AX4" s="1007" t="s">
        <v>2202</v>
      </c>
      <c r="AY4" s="1007" t="s">
        <v>2203</v>
      </c>
      <c r="AZ4" s="1007" t="s">
        <v>2247</v>
      </c>
      <c r="BA4" s="184"/>
      <c r="CE4" s="986" t="s">
        <v>2376</v>
      </c>
      <c r="CF4" s="986"/>
      <c r="CG4" s="986"/>
      <c r="CH4" s="986"/>
      <c r="CI4" s="977" t="str">
        <f>IF(OR(OR(G49="処遇加算Ⅰ",G49="処遇加算Ⅱ"),OR(AS48="処遇加算Ⅰ",AS48="処遇加算Ⅱ")),1,"")</f>
        <v/>
      </c>
      <c r="CJ4" s="978"/>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216"/>
      <c r="T5" s="1217"/>
      <c r="U5" s="1217"/>
      <c r="V5" s="1217"/>
      <c r="W5" s="1217"/>
      <c r="X5" s="1218"/>
      <c r="Y5" s="1219"/>
      <c r="Z5" s="1219"/>
      <c r="AA5" s="1219"/>
      <c r="AB5" s="1219"/>
      <c r="AC5" s="1219"/>
      <c r="AD5" s="1219"/>
      <c r="AE5" s="1035"/>
      <c r="AF5" s="1036"/>
      <c r="AG5" s="1036"/>
      <c r="AH5" s="1037"/>
      <c r="AI5" s="1035"/>
      <c r="AJ5" s="1036"/>
      <c r="AK5" s="1036"/>
      <c r="AL5" s="1037"/>
      <c r="AM5" s="1038">
        <f>AE5-AI5</f>
        <v>0</v>
      </c>
      <c r="AN5" s="1039"/>
      <c r="AO5" s="1039"/>
      <c r="AP5" s="1040"/>
      <c r="AS5" s="183"/>
      <c r="AT5" s="1007"/>
      <c r="AU5" s="1007"/>
      <c r="AV5" s="1007"/>
      <c r="AW5" s="1007"/>
      <c r="AX5" s="1007"/>
      <c r="AY5" s="1007"/>
      <c r="AZ5" s="1007"/>
      <c r="BA5" s="184"/>
      <c r="CE5" s="986" t="s">
        <v>2370</v>
      </c>
      <c r="CF5" s="986"/>
      <c r="CG5" s="986"/>
      <c r="CH5" s="986"/>
      <c r="CI5" s="977" t="str">
        <f>IF(OR(G49="処遇加算Ⅰ",AS48="処遇加算Ⅰ"),1,"")</f>
        <v/>
      </c>
      <c r="CJ5" s="978"/>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7"/>
      <c r="AU6" s="1007"/>
      <c r="AV6" s="1007"/>
      <c r="AW6" s="1007"/>
      <c r="AX6" s="1007"/>
      <c r="AY6" s="1007"/>
      <c r="AZ6" s="1007"/>
      <c r="BA6" s="184"/>
      <c r="CE6" s="986" t="s">
        <v>2373</v>
      </c>
      <c r="CF6" s="986"/>
      <c r="CG6" s="986"/>
      <c r="CH6" s="986"/>
      <c r="CI6" s="97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8"/>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7"/>
      <c r="AU7" s="1007"/>
      <c r="AV7" s="1007"/>
      <c r="AW7" s="1007"/>
      <c r="AX7" s="1007"/>
      <c r="AY7" s="1007"/>
      <c r="AZ7" s="1007"/>
      <c r="BA7" s="184"/>
      <c r="CE7" s="1163" t="s">
        <v>2372</v>
      </c>
      <c r="CF7" s="1163"/>
      <c r="CG7" s="1163"/>
      <c r="CH7" s="1163"/>
      <c r="CI7" s="977" t="str">
        <f>IF(AND(AH62=1,AD41=""),1,"")</f>
        <v/>
      </c>
      <c r="CJ7" s="978"/>
    </row>
    <row r="8" spans="1:88" ht="17.25" customHeight="1" thickBot="1">
      <c r="B8" s="1088" t="s">
        <v>2322</v>
      </c>
      <c r="C8" s="1089"/>
      <c r="D8" s="1089"/>
      <c r="E8" s="1089"/>
      <c r="F8" s="1089"/>
      <c r="G8" s="1089"/>
      <c r="H8" s="1089"/>
      <c r="I8" s="1089"/>
      <c r="J8" s="1089"/>
      <c r="K8" s="1089"/>
      <c r="L8" s="1089"/>
      <c r="M8" s="1089"/>
      <c r="N8" s="1089"/>
      <c r="O8" s="1089"/>
      <c r="P8" s="1089"/>
      <c r="Q8" s="1089"/>
      <c r="R8" s="1089"/>
      <c r="S8" s="1090"/>
      <c r="T8" s="996" t="s">
        <v>12</v>
      </c>
      <c r="U8" s="997"/>
      <c r="V8" s="1050" t="str">
        <f>IFERROR(IF(VLOOKUP(AS1,【参考】数式用2!E6:L23,3,FALSE)="","",VLOOKUP(AS1,【参考】数式用2!E6:L23,3,FALSE)),"")</f>
        <v/>
      </c>
      <c r="W8" s="1051"/>
      <c r="X8" s="1051"/>
      <c r="Y8" s="1051"/>
      <c r="Z8" s="1052"/>
      <c r="AA8" s="1031" t="str">
        <f>IFERROR(VLOOKUP(AS1,【参考】数式用2!E6:L23,4,FALSE),"")</f>
        <v/>
      </c>
      <c r="AB8" s="1031"/>
      <c r="AC8" s="1031"/>
      <c r="AD8" s="1031"/>
      <c r="AE8" s="1031"/>
      <c r="AF8" s="1031"/>
      <c r="AG8" s="1031"/>
      <c r="AH8" s="1031"/>
      <c r="AI8" s="1031"/>
      <c r="AJ8" s="1031"/>
      <c r="AK8" s="1031"/>
      <c r="AL8" s="1031"/>
      <c r="AM8" s="1031"/>
      <c r="AN8" s="1031"/>
      <c r="AO8" s="1031"/>
      <c r="AP8" s="1032"/>
      <c r="AS8" s="183"/>
      <c r="AT8" s="1157" t="str">
        <f>IF(L9="ベア加算","",IF(OR(V8="新加算Ⅰ",V8="新加算Ⅱ",V8="新加算Ⅲ",V8="新加算Ⅳ"),"○",""))</f>
        <v/>
      </c>
      <c r="AU8" s="115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5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57" t="str">
        <f>IF(OR(V8="新加算Ⅰ",V8="新加算Ⅱ",V8="新加算Ⅲ",V8="新加算Ⅴ(１)",V8="新加算Ⅴ(３)",V8="新加算Ⅴ(８)"),"○","")</f>
        <v/>
      </c>
      <c r="AX8" s="1157" t="str">
        <f>IF(OR(V8="新加算Ⅰ",V8="新加算Ⅱ",V8="新加算Ⅴ(１)",V8="新加算Ⅴ(２)",V8="新加算Ⅴ(３)",V8="新加算Ⅴ(４)",V8="新加算Ⅴ(５)",V8="新加算Ⅴ(６)",V8="新加算Ⅴ(７)",V8="新加算Ⅴ(９)",V8="新加算Ⅴ(10)",V8="新加算Ⅴ(12)"),"○","")</f>
        <v/>
      </c>
      <c r="AY8" s="1157" t="str">
        <f>IF(OR(V8="新加算Ⅰ",V8="新加算Ⅴ(１)",V8="新加算Ⅴ(２)",V8="新加算Ⅴ(５)",V8="新加算Ⅴ(７)",V8="新加算Ⅴ(10)"),"○","")</f>
        <v/>
      </c>
      <c r="AZ8" s="1157" t="str">
        <f>IF(OR(V8="新加算Ⅰ",V8="新加算Ⅱ",V8="新加算Ⅴ(１)",V8="新加算Ⅴ(２)",V8="新加算Ⅴ(３)",V8="新加算Ⅴ(４)",V8="新加算Ⅴ(５)",V8="新加算Ⅴ(６)",V8="新加算Ⅴ(７)",V8="新加算Ⅴ(９)",V8="新加算Ⅴ(10)",V8="新加算Ⅴ(12)"),"○","")</f>
        <v/>
      </c>
      <c r="BA8" s="184"/>
      <c r="CE8" s="1163" t="s">
        <v>2372</v>
      </c>
      <c r="CF8" s="1163"/>
      <c r="CG8" s="1163"/>
      <c r="CH8" s="1163"/>
      <c r="CI8" s="977" t="str">
        <f>IF(AND(AP62=1,AL41=""),1,"")</f>
        <v/>
      </c>
      <c r="CJ8" s="978"/>
    </row>
    <row r="9" spans="1:88" ht="26.25" customHeight="1">
      <c r="B9" s="1091"/>
      <c r="C9" s="1092"/>
      <c r="D9" s="1092"/>
      <c r="E9" s="1092"/>
      <c r="F9" s="1093"/>
      <c r="G9" s="1094"/>
      <c r="H9" s="1095"/>
      <c r="I9" s="1095"/>
      <c r="J9" s="1095"/>
      <c r="K9" s="1096"/>
      <c r="L9" s="1097"/>
      <c r="M9" s="1098"/>
      <c r="N9" s="1098"/>
      <c r="O9" s="1098"/>
      <c r="P9" s="1099"/>
      <c r="Q9" s="1086" t="s">
        <v>2195</v>
      </c>
      <c r="R9" s="1087"/>
      <c r="S9" s="1087"/>
      <c r="T9" s="996"/>
      <c r="U9" s="997"/>
      <c r="V9" s="1053" t="str">
        <f>IFERROR(VLOOKUP(Y5,【参考】数式用!$A$5:$AB$27,MATCH(V8,【参考】数式用!$B$4:$AB$4,0)+1,FALSE),"")</f>
        <v/>
      </c>
      <c r="W9" s="1054"/>
      <c r="X9" s="1054"/>
      <c r="Y9" s="1054"/>
      <c r="Z9" s="1055"/>
      <c r="AA9" s="1033"/>
      <c r="AB9" s="1033"/>
      <c r="AC9" s="1033"/>
      <c r="AD9" s="1033"/>
      <c r="AE9" s="1033"/>
      <c r="AF9" s="1033"/>
      <c r="AG9" s="1033"/>
      <c r="AH9" s="1033"/>
      <c r="AI9" s="1033"/>
      <c r="AJ9" s="1033"/>
      <c r="AK9" s="1033"/>
      <c r="AL9" s="1033"/>
      <c r="AM9" s="1033"/>
      <c r="AN9" s="1033"/>
      <c r="AO9" s="1033"/>
      <c r="AP9" s="1034"/>
      <c r="AS9" s="183"/>
      <c r="AT9" s="1158"/>
      <c r="AU9" s="1158"/>
      <c r="AV9" s="1158"/>
      <c r="AW9" s="1158"/>
      <c r="AX9" s="1158"/>
      <c r="AY9" s="1158"/>
      <c r="AZ9" s="1158"/>
      <c r="BA9" s="184"/>
      <c r="CE9" s="986" t="s">
        <v>2372</v>
      </c>
      <c r="CF9" s="986"/>
      <c r="CG9" s="986"/>
      <c r="CH9" s="986"/>
      <c r="CI9" s="977" t="str">
        <f>IF(OR(AH62=1,AP62=1),1,"")</f>
        <v/>
      </c>
      <c r="CJ9" s="978"/>
    </row>
    <row r="10" spans="1:88" ht="11.25" customHeight="1">
      <c r="B10" s="1100" t="str">
        <f>IFERROR(VLOOKUP(Y5,【参考】数式用!$A$5:$J$27,MATCH(B9,【参考】数式用!$B$4:$J$4,0)+1,0),"")</f>
        <v/>
      </c>
      <c r="C10" s="1101"/>
      <c r="D10" s="1101"/>
      <c r="E10" s="1101"/>
      <c r="F10" s="1102"/>
      <c r="G10" s="1100" t="str">
        <f>IFERROR(VLOOKUP(Y5,【参考】数式用!$A$5:$J$27,MATCH(G9,【参考】数式用!$B$4:$J$4,0)+1,0),"")</f>
        <v/>
      </c>
      <c r="H10" s="1101"/>
      <c r="I10" s="1101"/>
      <c r="J10" s="1101"/>
      <c r="K10" s="1102"/>
      <c r="L10" s="1100" t="str">
        <f>IFERROR(VLOOKUP(Y5,【参考】数式用!$A$5:$J$27,MATCH(L9,【参考】数式用!$B$4:$J$4,0)+1,0),"")</f>
        <v/>
      </c>
      <c r="M10" s="1101"/>
      <c r="N10" s="1101"/>
      <c r="O10" s="1101"/>
      <c r="P10" s="1102"/>
      <c r="Q10" s="1106">
        <f>SUM(B10,G10,L10)</f>
        <v>0</v>
      </c>
      <c r="R10" s="1107"/>
      <c r="S10" s="110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6" t="s">
        <v>2375</v>
      </c>
      <c r="CF10" s="986"/>
      <c r="CG10" s="986"/>
      <c r="CH10" s="986"/>
      <c r="CI10" s="977">
        <f>IF(OR(AH63=1,AP63=1),1,0)</f>
        <v>0</v>
      </c>
      <c r="CJ10" s="978"/>
    </row>
    <row r="11" spans="1:88" s="194" customFormat="1" ht="20.25" customHeight="1" thickBot="1">
      <c r="B11" s="1103"/>
      <c r="C11" s="1104"/>
      <c r="D11" s="1104"/>
      <c r="E11" s="1104"/>
      <c r="F11" s="1105"/>
      <c r="G11" s="1103"/>
      <c r="H11" s="1104"/>
      <c r="I11" s="1104"/>
      <c r="J11" s="1104"/>
      <c r="K11" s="1105"/>
      <c r="L11" s="1103"/>
      <c r="M11" s="1104"/>
      <c r="N11" s="1104"/>
      <c r="O11" s="1104"/>
      <c r="P11" s="1105"/>
      <c r="Q11" s="1106"/>
      <c r="R11" s="1107"/>
      <c r="S11" s="1107"/>
      <c r="T11" s="1048"/>
      <c r="U11" s="997"/>
      <c r="V11" s="1059" t="str">
        <f>IFERROR(IF(VLOOKUP(AS1,【参考】数式用2!E6:L23,5,FALSE)="","",VLOOKUP(AS1,【参考】数式用2!E6:L23,5,FALSE)),"")</f>
        <v/>
      </c>
      <c r="W11" s="1059"/>
      <c r="X11" s="1059"/>
      <c r="Y11" s="1059"/>
      <c r="Z11" s="1059"/>
      <c r="AA11" s="1031" t="str">
        <f>IFERROR(VLOOKUP(AS1,【参考】数式用2!E6:L23,6,FALSE),"")</f>
        <v/>
      </c>
      <c r="AB11" s="1031"/>
      <c r="AC11" s="1031"/>
      <c r="AD11" s="1031"/>
      <c r="AE11" s="1031"/>
      <c r="AF11" s="1031"/>
      <c r="AG11" s="1031"/>
      <c r="AH11" s="1031"/>
      <c r="AI11" s="1031"/>
      <c r="AJ11" s="1031"/>
      <c r="AK11" s="1031"/>
      <c r="AL11" s="1031"/>
      <c r="AM11" s="1031"/>
      <c r="AN11" s="1031"/>
      <c r="AO11" s="1031"/>
      <c r="AP11" s="1032"/>
      <c r="AS11" s="199"/>
      <c r="AT11" s="1157" t="str">
        <f>IF(L9="ベア加算","",IF(OR(V11="新加算Ⅰ",V11="新加算Ⅱ",V11="新加算Ⅲ",V11="新加算Ⅳ"),"○",""))</f>
        <v/>
      </c>
      <c r="AU11" s="115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5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57" t="str">
        <f>IF(OR(V11="新加算Ⅰ",V11="新加算Ⅱ",V11="新加算Ⅲ",V11="新加算Ⅴ(１)",V11="新加算Ⅴ(３)",V11="新加算Ⅴ(８)"),"○","")</f>
        <v/>
      </c>
      <c r="AX11" s="1157" t="str">
        <f>IF(OR(V11="新加算Ⅰ",V11="新加算Ⅱ",V11="新加算Ⅴ(１)",V11="新加算Ⅴ(２)",V11="新加算Ⅴ(３)",V11="新加算Ⅴ(４)",V11="新加算Ⅴ(５)",V11="新加算Ⅴ(６)",V11="新加算Ⅴ(７)",V11="新加算Ⅴ(９)",V11="新加算Ⅴ(10)",V11="新加算Ⅴ(12)"),"○","")</f>
        <v/>
      </c>
      <c r="AY11" s="1157" t="str">
        <f>IF(OR(V11="新加算Ⅰ",V11="新加算Ⅴ(１)",V11="新加算Ⅴ(２)",V11="新加算Ⅴ(５)",V11="新加算Ⅴ(７)",V11="新加算Ⅴ(10)"),"○","")</f>
        <v/>
      </c>
      <c r="AZ11" s="1157"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48"/>
      <c r="U12" s="997"/>
      <c r="V12" s="1058" t="str">
        <f>IFERROR(VLOOKUP(Y5,【参考】数式用!$A$5:$AB$27,MATCH(V11,【参考】数式用!$B$4:$AB$4,0)+1,FALSE),"")</f>
        <v/>
      </c>
      <c r="W12" s="1058"/>
      <c r="X12" s="1058"/>
      <c r="Y12" s="1058"/>
      <c r="Z12" s="1058"/>
      <c r="AA12" s="1033"/>
      <c r="AB12" s="1033"/>
      <c r="AC12" s="1033"/>
      <c r="AD12" s="1033"/>
      <c r="AE12" s="1033"/>
      <c r="AF12" s="1033"/>
      <c r="AG12" s="1033"/>
      <c r="AH12" s="1033"/>
      <c r="AI12" s="1033"/>
      <c r="AJ12" s="1033"/>
      <c r="AK12" s="1033"/>
      <c r="AL12" s="1033"/>
      <c r="AM12" s="1033"/>
      <c r="AN12" s="1033"/>
      <c r="AO12" s="1033"/>
      <c r="AP12" s="1034"/>
      <c r="AS12" s="183"/>
      <c r="AT12" s="1158"/>
      <c r="AU12" s="1158"/>
      <c r="AV12" s="1158"/>
      <c r="AW12" s="1158"/>
      <c r="AX12" s="1158"/>
      <c r="AY12" s="1158"/>
      <c r="AZ12" s="1158"/>
      <c r="BA12" s="184"/>
    </row>
    <row r="13" spans="1:88" ht="12" customHeight="1">
      <c r="A13" s="178"/>
      <c r="B13" s="1117" t="s">
        <v>2282</v>
      </c>
      <c r="C13" s="1118"/>
      <c r="D13" s="1118"/>
      <c r="E13" s="1118"/>
      <c r="F13" s="1118"/>
      <c r="G13" s="1118"/>
      <c r="H13" s="1118"/>
      <c r="I13" s="1118"/>
      <c r="J13" s="1118"/>
      <c r="K13" s="1118"/>
      <c r="L13" s="1118"/>
      <c r="M13" s="1118"/>
      <c r="N13" s="1118"/>
      <c r="O13" s="1118"/>
      <c r="P13" s="1118"/>
      <c r="Q13" s="1118"/>
      <c r="R13" s="1118"/>
      <c r="S13" s="1119"/>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0"/>
      <c r="C14" s="1121"/>
      <c r="D14" s="1121"/>
      <c r="E14" s="1121"/>
      <c r="F14" s="1121"/>
      <c r="G14" s="1121"/>
      <c r="H14" s="1121"/>
      <c r="I14" s="1121"/>
      <c r="J14" s="1121"/>
      <c r="K14" s="1121"/>
      <c r="L14" s="1121"/>
      <c r="M14" s="1121"/>
      <c r="N14" s="1121"/>
      <c r="O14" s="1121"/>
      <c r="P14" s="1121"/>
      <c r="Q14" s="1121"/>
      <c r="R14" s="1121"/>
      <c r="S14" s="1122"/>
      <c r="U14" s="528"/>
      <c r="V14" s="1059" t="str">
        <f>IFERROR(IF(VLOOKUP(AS1,【参考】数式用2!E6:L23,7,FALSE)="","",VLOOKUP(AS1,【参考】数式用2!E6:L23,7,FALSE)),"")</f>
        <v/>
      </c>
      <c r="W14" s="1059"/>
      <c r="X14" s="1059"/>
      <c r="Y14" s="1059"/>
      <c r="Z14" s="1059"/>
      <c r="AA14" s="1041" t="str">
        <f>IFERROR(VLOOKUP(AS1,【参考】数式用2!E6:L23,8,FALSE),"")</f>
        <v/>
      </c>
      <c r="AB14" s="1031"/>
      <c r="AC14" s="1031"/>
      <c r="AD14" s="1031"/>
      <c r="AE14" s="1031"/>
      <c r="AF14" s="1031"/>
      <c r="AG14" s="1031"/>
      <c r="AH14" s="1031"/>
      <c r="AI14" s="1031"/>
      <c r="AJ14" s="1031"/>
      <c r="AK14" s="1031"/>
      <c r="AL14" s="1031"/>
      <c r="AM14" s="1031"/>
      <c r="AN14" s="1031"/>
      <c r="AO14" s="1031"/>
      <c r="AP14" s="1032"/>
      <c r="AS14" s="183"/>
      <c r="AT14" s="1157" t="str">
        <f>IF(L9="ベア加算","",IF(OR(V14="新加算Ⅰ",V14="新加算Ⅱ",V14="新加算Ⅲ",V14="新加算Ⅳ"),"○",""))</f>
        <v/>
      </c>
      <c r="AU14" s="115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5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57" t="str">
        <f>IF(OR(V14="新加算Ⅰ",V14="新加算Ⅱ",V14="新加算Ⅲ",V14="新加算Ⅴ(１)",V14="新加算Ⅴ(３)",V14="新加算Ⅴ(８)"),"○","")</f>
        <v/>
      </c>
      <c r="AX14" s="1157" t="str">
        <f>IF(OR(V14="新加算Ⅰ",V14="新加算Ⅱ",V14="新加算Ⅴ(１)",V14="新加算Ⅴ(２)",V14="新加算Ⅴ(３)",V14="新加算Ⅴ(４)",V14="新加算Ⅴ(５)",V14="新加算Ⅴ(６)",V14="新加算Ⅴ(７)",V14="新加算Ⅴ(９)",V14="新加算Ⅴ(10)",V14="新加算Ⅴ(12)"),"○","")</f>
        <v/>
      </c>
      <c r="AY14" s="1157" t="str">
        <f>IF(OR(V14="新加算Ⅰ",V14="新加算Ⅴ(１)",V14="新加算Ⅴ(２)",V14="新加算Ⅴ(５)",V14="新加算Ⅴ(７)",V14="新加算Ⅴ(10)"),"○","")</f>
        <v/>
      </c>
      <c r="AZ14" s="1157"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8" t="s">
        <v>2276</v>
      </c>
      <c r="C15" s="1109"/>
      <c r="D15" s="147">
        <v>6</v>
      </c>
      <c r="E15" s="530" t="s">
        <v>2277</v>
      </c>
      <c r="F15" s="147">
        <v>4</v>
      </c>
      <c r="G15" s="530" t="s">
        <v>2278</v>
      </c>
      <c r="H15" s="1110" t="s">
        <v>2279</v>
      </c>
      <c r="I15" s="1110"/>
      <c r="J15" s="1123"/>
      <c r="K15" s="147">
        <v>7</v>
      </c>
      <c r="L15" s="530" t="s">
        <v>2277</v>
      </c>
      <c r="M15" s="147">
        <v>3</v>
      </c>
      <c r="N15" s="530" t="s">
        <v>2278</v>
      </c>
      <c r="O15" s="530" t="s">
        <v>2280</v>
      </c>
      <c r="P15" s="204">
        <f>(K15*12+M15)-(D15*12+F15)+1</f>
        <v>12</v>
      </c>
      <c r="Q15" s="1110" t="s">
        <v>2281</v>
      </c>
      <c r="R15" s="1110"/>
      <c r="S15" s="205" t="s">
        <v>70</v>
      </c>
      <c r="U15" s="528"/>
      <c r="V15" s="1111" t="str">
        <f>IFERROR(VLOOKUP(Y5,【参考】数式用!$A$5:$AB$27,MATCH(V14,【参考】数式用!$B$4:$AB$4,0)+1,FALSE),"")</f>
        <v/>
      </c>
      <c r="W15" s="1112"/>
      <c r="X15" s="1112"/>
      <c r="Y15" s="1112"/>
      <c r="Z15" s="1113"/>
      <c r="AA15" s="1042"/>
      <c r="AB15" s="1043"/>
      <c r="AC15" s="1043"/>
      <c r="AD15" s="1043"/>
      <c r="AE15" s="1043"/>
      <c r="AF15" s="1043"/>
      <c r="AG15" s="1043"/>
      <c r="AH15" s="1043"/>
      <c r="AI15" s="1043"/>
      <c r="AJ15" s="1043"/>
      <c r="AK15" s="1043"/>
      <c r="AL15" s="1043"/>
      <c r="AM15" s="1043"/>
      <c r="AN15" s="1043"/>
      <c r="AO15" s="1043"/>
      <c r="AP15" s="1044"/>
      <c r="AS15" s="183"/>
      <c r="AT15" s="1159"/>
      <c r="AU15" s="1159"/>
      <c r="AV15" s="1159"/>
      <c r="AW15" s="1159"/>
      <c r="AX15" s="1159"/>
      <c r="AY15" s="1159"/>
      <c r="AZ15" s="1159"/>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4"/>
      <c r="W16" s="1115"/>
      <c r="X16" s="1115"/>
      <c r="Y16" s="1115"/>
      <c r="Z16" s="1116"/>
      <c r="AA16" s="1045"/>
      <c r="AB16" s="1046"/>
      <c r="AC16" s="1046"/>
      <c r="AD16" s="1046"/>
      <c r="AE16" s="1046"/>
      <c r="AF16" s="1046"/>
      <c r="AG16" s="1046"/>
      <c r="AH16" s="1046"/>
      <c r="AI16" s="1046"/>
      <c r="AJ16" s="1046"/>
      <c r="AK16" s="1046"/>
      <c r="AL16" s="1046"/>
      <c r="AM16" s="1046"/>
      <c r="AN16" s="1046"/>
      <c r="AO16" s="1046"/>
      <c r="AP16" s="1047"/>
      <c r="AS16" s="183"/>
      <c r="AT16" s="1158"/>
      <c r="AU16" s="1158"/>
      <c r="AV16" s="1158"/>
      <c r="AW16" s="1158"/>
      <c r="AX16" s="1158"/>
      <c r="AY16" s="1158"/>
      <c r="AZ16" s="1158"/>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5" t="s">
        <v>2206</v>
      </c>
      <c r="C18" s="1135"/>
      <c r="D18" s="1135"/>
      <c r="E18" s="1135"/>
      <c r="F18" s="1135"/>
      <c r="G18" s="1135"/>
      <c r="H18" s="1135"/>
      <c r="I18" s="1135"/>
      <c r="J18" s="1135"/>
      <c r="K18" s="1135"/>
      <c r="L18" s="1135"/>
      <c r="M18" s="1135"/>
      <c r="N18" s="1135"/>
      <c r="O18" s="1135"/>
      <c r="P18" s="1135"/>
      <c r="Q18" s="1135"/>
      <c r="R18" s="1135"/>
      <c r="S18" s="1135"/>
      <c r="AI18" s="216"/>
      <c r="AJ18" s="216"/>
      <c r="AK18" s="216"/>
      <c r="AL18" s="216"/>
      <c r="AM18" s="216"/>
      <c r="AN18" s="216"/>
      <c r="AO18" s="216"/>
      <c r="AP18" s="216"/>
      <c r="AQ18" s="216"/>
    </row>
    <row r="19" spans="2:60" ht="6" customHeight="1" thickBot="1">
      <c r="B19" s="1135"/>
      <c r="C19" s="1135"/>
      <c r="D19" s="1135"/>
      <c r="E19" s="1135"/>
      <c r="F19" s="1135"/>
      <c r="G19" s="1135"/>
      <c r="H19" s="1135"/>
      <c r="I19" s="1135"/>
      <c r="J19" s="1135"/>
      <c r="K19" s="1135"/>
      <c r="L19" s="1135"/>
      <c r="M19" s="1135"/>
      <c r="N19" s="1135"/>
      <c r="O19" s="1135"/>
      <c r="P19" s="1135"/>
      <c r="Q19" s="1135"/>
      <c r="R19" s="1135"/>
      <c r="S19" s="1135"/>
      <c r="AI19" s="216"/>
      <c r="AJ19" s="216"/>
      <c r="AK19" s="216"/>
      <c r="AL19" s="216"/>
      <c r="AM19" s="216"/>
      <c r="AN19" s="216"/>
      <c r="AO19" s="216"/>
      <c r="AP19" s="216"/>
      <c r="AQ19" s="216"/>
    </row>
    <row r="20" spans="2:60" ht="12.95" customHeight="1">
      <c r="B20" s="1136"/>
      <c r="C20" s="1136"/>
      <c r="D20" s="1136"/>
      <c r="E20" s="1136"/>
      <c r="F20" s="1136"/>
      <c r="G20" s="1136"/>
      <c r="H20" s="1136"/>
      <c r="I20" s="1136"/>
      <c r="J20" s="1136"/>
      <c r="K20" s="1136"/>
      <c r="L20" s="1136"/>
      <c r="M20" s="1136"/>
      <c r="N20" s="1136"/>
      <c r="O20" s="1136"/>
      <c r="P20" s="1136"/>
      <c r="Q20" s="1136"/>
      <c r="R20" s="1136"/>
      <c r="S20" s="1136"/>
      <c r="T20" s="217"/>
      <c r="U20" s="178"/>
      <c r="V20" s="1049" t="s">
        <v>239</v>
      </c>
      <c r="W20" s="1049"/>
      <c r="X20" s="1049"/>
      <c r="Y20" s="1049"/>
      <c r="Z20" s="1049"/>
      <c r="AA20" s="191"/>
      <c r="AB20" s="191"/>
      <c r="AC20" s="1049" t="str">
        <f>IF(F15=4,"R6.4～R6.5",IF(F15=5,"R6.5",""))</f>
        <v>R6.4～R6.5</v>
      </c>
      <c r="AD20" s="1049"/>
      <c r="AE20" s="1049"/>
      <c r="AF20" s="1049"/>
      <c r="AG20" s="1049"/>
      <c r="AH20" s="1049"/>
      <c r="AI20" s="191"/>
      <c r="AJ20" s="191"/>
      <c r="AK20" s="1049" t="str">
        <f>IF(OR(F15=4,F15=5),"R6.6","R"&amp;D15&amp;"."&amp;F15)&amp;"～R"&amp;K15&amp;"."&amp;M15</f>
        <v>R6.6～R7.3</v>
      </c>
      <c r="AL20" s="1049"/>
      <c r="AM20" s="1049"/>
      <c r="AN20" s="1049"/>
      <c r="AO20" s="1049"/>
      <c r="AP20" s="1049"/>
      <c r="AS20" s="987" t="str">
        <f>IFERROR(VLOOKUP(AS1,【参考】数式用2!E6:S23,9,FALSE),"")</f>
        <v/>
      </c>
      <c r="AT20" s="988"/>
      <c r="AU20" s="988"/>
      <c r="AV20" s="988"/>
      <c r="AW20" s="988"/>
      <c r="AX20" s="988"/>
      <c r="AY20" s="988"/>
      <c r="AZ20" s="988"/>
      <c r="BA20" s="988"/>
      <c r="BB20" s="988"/>
      <c r="BC20" s="988"/>
      <c r="BD20" s="988"/>
      <c r="BE20" s="988"/>
      <c r="BF20" s="988"/>
      <c r="BG20" s="988"/>
      <c r="BH20" s="989"/>
    </row>
    <row r="21" spans="2:60" ht="17.100000000000001" customHeight="1">
      <c r="B21" s="1073" t="s">
        <v>2289</v>
      </c>
      <c r="C21" s="1074"/>
      <c r="D21" s="1074"/>
      <c r="E21" s="1074"/>
      <c r="F21" s="1075"/>
      <c r="G21" s="1060" t="s">
        <v>240</v>
      </c>
      <c r="H21" s="1061"/>
      <c r="I21" s="1061"/>
      <c r="J21" s="1061"/>
      <c r="K21" s="1061"/>
      <c r="L21" s="1061"/>
      <c r="M21" s="1061"/>
      <c r="N21" s="1061"/>
      <c r="O21" s="1061"/>
      <c r="P21" s="1061"/>
      <c r="Q21" s="1061"/>
      <c r="R21" s="1061"/>
      <c r="S21" s="1061"/>
      <c r="T21" s="1062"/>
      <c r="U21" s="218"/>
      <c r="V21" s="526" t="str">
        <f>IFERROR(IF(L9="ベア加算","✓",""),"")</f>
        <v/>
      </c>
      <c r="W21" s="983" t="s">
        <v>14</v>
      </c>
      <c r="X21" s="983"/>
      <c r="Y21" s="983"/>
      <c r="Z21" s="983"/>
      <c r="AA21" s="996" t="s">
        <v>12</v>
      </c>
      <c r="AB21" s="997"/>
      <c r="AC21" s="220"/>
      <c r="AD21" s="1057" t="s">
        <v>14</v>
      </c>
      <c r="AE21" s="1057"/>
      <c r="AF21" s="1057"/>
      <c r="AG21" s="1057"/>
      <c r="AH21" s="1057"/>
      <c r="AI21" s="996" t="s">
        <v>12</v>
      </c>
      <c r="AJ21" s="997"/>
      <c r="AK21" s="221"/>
      <c r="AL21" s="1057" t="s">
        <v>14</v>
      </c>
      <c r="AM21" s="1057"/>
      <c r="AN21" s="1057"/>
      <c r="AO21" s="1057"/>
      <c r="AP21" s="1057"/>
      <c r="AS21" s="990"/>
      <c r="AT21" s="991"/>
      <c r="AU21" s="991"/>
      <c r="AV21" s="991"/>
      <c r="AW21" s="991"/>
      <c r="AX21" s="991"/>
      <c r="AY21" s="991"/>
      <c r="AZ21" s="991"/>
      <c r="BA21" s="991"/>
      <c r="BB21" s="991"/>
      <c r="BC21" s="991"/>
      <c r="BD21" s="991"/>
      <c r="BE21" s="991"/>
      <c r="BF21" s="991"/>
      <c r="BG21" s="991"/>
      <c r="BH21" s="992"/>
    </row>
    <row r="22" spans="2:60" ht="17.100000000000001" customHeight="1" thickBot="1">
      <c r="B22" s="1076"/>
      <c r="C22" s="1077"/>
      <c r="D22" s="1077"/>
      <c r="E22" s="1077"/>
      <c r="F22" s="1078"/>
      <c r="G22" s="1064"/>
      <c r="H22" s="1065"/>
      <c r="I22" s="1065"/>
      <c r="J22" s="1065"/>
      <c r="K22" s="1065"/>
      <c r="L22" s="1065"/>
      <c r="M22" s="1065"/>
      <c r="N22" s="1065"/>
      <c r="O22" s="1065"/>
      <c r="P22" s="1065"/>
      <c r="Q22" s="1065"/>
      <c r="R22" s="1065"/>
      <c r="S22" s="1065"/>
      <c r="T22" s="1066"/>
      <c r="U22" s="218"/>
      <c r="V22" s="222" t="str">
        <f>IFERROR(IF(L9="ベア加算なし","✓",""),"")</f>
        <v/>
      </c>
      <c r="W22" s="1014" t="s">
        <v>15</v>
      </c>
      <c r="X22" s="983"/>
      <c r="Y22" s="1015"/>
      <c r="Z22" s="1016"/>
      <c r="AA22" s="996"/>
      <c r="AB22" s="997"/>
      <c r="AC22" s="220"/>
      <c r="AD22" s="983" t="s">
        <v>15</v>
      </c>
      <c r="AE22" s="983"/>
      <c r="AF22" s="983"/>
      <c r="AG22" s="983"/>
      <c r="AH22" s="983"/>
      <c r="AI22" s="996"/>
      <c r="AJ22" s="997"/>
      <c r="AK22" s="221"/>
      <c r="AL22" s="983" t="s">
        <v>15</v>
      </c>
      <c r="AM22" s="983"/>
      <c r="AN22" s="983"/>
      <c r="AO22" s="983"/>
      <c r="AP22" s="983"/>
      <c r="AS22" s="993"/>
      <c r="AT22" s="994"/>
      <c r="AU22" s="994"/>
      <c r="AV22" s="994"/>
      <c r="AW22" s="994"/>
      <c r="AX22" s="994"/>
      <c r="AY22" s="994"/>
      <c r="AZ22" s="994"/>
      <c r="BA22" s="994"/>
      <c r="BB22" s="994"/>
      <c r="BC22" s="994"/>
      <c r="BD22" s="994"/>
      <c r="BE22" s="994"/>
      <c r="BF22" s="994"/>
      <c r="BG22" s="994"/>
      <c r="BH22" s="995"/>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3" t="s">
        <v>2214</v>
      </c>
      <c r="C24" s="1074"/>
      <c r="D24" s="1074"/>
      <c r="E24" s="1074"/>
      <c r="F24" s="1075"/>
      <c r="G24" s="1060" t="s">
        <v>241</v>
      </c>
      <c r="H24" s="1061"/>
      <c r="I24" s="1061"/>
      <c r="J24" s="1061"/>
      <c r="K24" s="1061"/>
      <c r="L24" s="1061"/>
      <c r="M24" s="1061"/>
      <c r="N24" s="1061"/>
      <c r="O24" s="1061"/>
      <c r="P24" s="1061"/>
      <c r="Q24" s="1061"/>
      <c r="R24" s="1061"/>
      <c r="S24" s="1061"/>
      <c r="T24" s="1062"/>
      <c r="U24" s="218"/>
      <c r="V24" s="526" t="str">
        <f>IFERROR(IF(OR(B9="処遇加算Ⅰ",B9="処遇加算Ⅱ"),"✓",""),"")</f>
        <v/>
      </c>
      <c r="W24" s="1132" t="s">
        <v>2249</v>
      </c>
      <c r="X24" s="1133"/>
      <c r="Y24" s="1133"/>
      <c r="Z24" s="1134"/>
      <c r="AA24" s="996" t="s">
        <v>12</v>
      </c>
      <c r="AB24" s="997"/>
      <c r="AC24" s="220"/>
      <c r="AD24" s="985" t="s">
        <v>14</v>
      </c>
      <c r="AE24" s="985"/>
      <c r="AF24" s="985"/>
      <c r="AG24" s="985"/>
      <c r="AH24" s="985"/>
      <c r="AI24" s="996" t="s">
        <v>12</v>
      </c>
      <c r="AJ24" s="997"/>
      <c r="AK24" s="220"/>
      <c r="AL24" s="985" t="s">
        <v>14</v>
      </c>
      <c r="AM24" s="985"/>
      <c r="AN24" s="985"/>
      <c r="AO24" s="985"/>
      <c r="AP24" s="985"/>
      <c r="AS24" s="98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8"/>
      <c r="AU24" s="988"/>
      <c r="AV24" s="988"/>
      <c r="AW24" s="988"/>
      <c r="AX24" s="988"/>
      <c r="AY24" s="988"/>
      <c r="AZ24" s="988"/>
      <c r="BA24" s="988"/>
      <c r="BB24" s="988"/>
      <c r="BC24" s="988"/>
      <c r="BD24" s="988"/>
      <c r="BE24" s="988"/>
      <c r="BF24" s="988"/>
      <c r="BG24" s="988"/>
      <c r="BH24" s="989"/>
    </row>
    <row r="25" spans="2:60" ht="21" customHeight="1">
      <c r="B25" s="1154"/>
      <c r="C25" s="1155"/>
      <c r="D25" s="1155"/>
      <c r="E25" s="1155"/>
      <c r="F25" s="1156"/>
      <c r="G25" s="1042"/>
      <c r="H25" s="1043"/>
      <c r="I25" s="1043"/>
      <c r="J25" s="1043"/>
      <c r="K25" s="1043"/>
      <c r="L25" s="1043"/>
      <c r="M25" s="1043"/>
      <c r="N25" s="1043"/>
      <c r="O25" s="1043"/>
      <c r="P25" s="1043"/>
      <c r="Q25" s="1043"/>
      <c r="R25" s="1043"/>
      <c r="S25" s="1043"/>
      <c r="T25" s="1063"/>
      <c r="U25" s="218"/>
      <c r="V25" s="526" t="str">
        <f>IFERROR(IF(B9="処遇加算Ⅲ","✓",""),"")</f>
        <v/>
      </c>
      <c r="W25" s="1132" t="s">
        <v>19</v>
      </c>
      <c r="X25" s="1133"/>
      <c r="Y25" s="1133"/>
      <c r="Z25" s="1134"/>
      <c r="AA25" s="996"/>
      <c r="AB25" s="997"/>
      <c r="AC25" s="220"/>
      <c r="AD25" s="984" t="s">
        <v>17</v>
      </c>
      <c r="AE25" s="984"/>
      <c r="AF25" s="984"/>
      <c r="AG25" s="984"/>
      <c r="AH25" s="984"/>
      <c r="AI25" s="996"/>
      <c r="AJ25" s="997"/>
      <c r="AK25" s="221"/>
      <c r="AL25" s="984" t="s">
        <v>17</v>
      </c>
      <c r="AM25" s="984"/>
      <c r="AN25" s="984"/>
      <c r="AO25" s="984"/>
      <c r="AP25" s="984"/>
      <c r="AS25" s="990"/>
      <c r="AT25" s="991"/>
      <c r="AU25" s="991"/>
      <c r="AV25" s="991"/>
      <c r="AW25" s="991"/>
      <c r="AX25" s="991"/>
      <c r="AY25" s="991"/>
      <c r="AZ25" s="991"/>
      <c r="BA25" s="991"/>
      <c r="BB25" s="991"/>
      <c r="BC25" s="991"/>
      <c r="BD25" s="991"/>
      <c r="BE25" s="991"/>
      <c r="BF25" s="991"/>
      <c r="BG25" s="991"/>
      <c r="BH25" s="992"/>
    </row>
    <row r="26" spans="2:60" ht="18" customHeight="1" thickBot="1">
      <c r="B26" s="1076"/>
      <c r="C26" s="1077"/>
      <c r="D26" s="1077"/>
      <c r="E26" s="1077"/>
      <c r="F26" s="1078"/>
      <c r="G26" s="1064"/>
      <c r="H26" s="1065"/>
      <c r="I26" s="1065"/>
      <c r="J26" s="1065"/>
      <c r="K26" s="1065"/>
      <c r="L26" s="1065"/>
      <c r="M26" s="1065"/>
      <c r="N26" s="1065"/>
      <c r="O26" s="1065"/>
      <c r="P26" s="1065"/>
      <c r="Q26" s="1065"/>
      <c r="R26" s="1065"/>
      <c r="S26" s="1065"/>
      <c r="T26" s="1066"/>
      <c r="U26" s="192"/>
      <c r="V26" s="526" t="str">
        <f>IFERROR(IF(B9="処遇加算なし","✓",""),"")</f>
        <v/>
      </c>
      <c r="W26" s="1132" t="s">
        <v>2250</v>
      </c>
      <c r="X26" s="1133"/>
      <c r="Y26" s="1133"/>
      <c r="Z26" s="1134"/>
      <c r="AA26" s="996"/>
      <c r="AB26" s="997"/>
      <c r="AC26" s="220"/>
      <c r="AD26" s="985" t="s">
        <v>15</v>
      </c>
      <c r="AE26" s="985"/>
      <c r="AF26" s="985"/>
      <c r="AG26" s="985"/>
      <c r="AH26" s="985"/>
      <c r="AI26" s="996"/>
      <c r="AJ26" s="997"/>
      <c r="AK26" s="221"/>
      <c r="AL26" s="985" t="s">
        <v>15</v>
      </c>
      <c r="AM26" s="985"/>
      <c r="AN26" s="985"/>
      <c r="AO26" s="985"/>
      <c r="AP26" s="985"/>
      <c r="AS26" s="993"/>
      <c r="AT26" s="994"/>
      <c r="AU26" s="994"/>
      <c r="AV26" s="994"/>
      <c r="AW26" s="994"/>
      <c r="AX26" s="994"/>
      <c r="AY26" s="994"/>
      <c r="AZ26" s="994"/>
      <c r="BA26" s="994"/>
      <c r="BB26" s="994"/>
      <c r="BC26" s="994"/>
      <c r="BD26" s="994"/>
      <c r="BE26" s="994"/>
      <c r="BF26" s="994"/>
      <c r="BG26" s="994"/>
      <c r="BH26" s="995"/>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3" t="s">
        <v>2215</v>
      </c>
      <c r="C28" s="1074"/>
      <c r="D28" s="1074"/>
      <c r="E28" s="1074"/>
      <c r="F28" s="1075"/>
      <c r="G28" s="1061" t="s">
        <v>2212</v>
      </c>
      <c r="H28" s="1061"/>
      <c r="I28" s="1061"/>
      <c r="J28" s="1061"/>
      <c r="K28" s="1061"/>
      <c r="L28" s="1061"/>
      <c r="M28" s="1061"/>
      <c r="N28" s="1061"/>
      <c r="O28" s="1061"/>
      <c r="P28" s="1061"/>
      <c r="Q28" s="1061"/>
      <c r="R28" s="1061"/>
      <c r="S28" s="1061"/>
      <c r="T28" s="1062"/>
      <c r="U28" s="218"/>
      <c r="V28" s="526" t="str">
        <f>IFERROR(IF(OR(B9="処遇加算Ⅰ",B9="処遇加算Ⅱ"),"✓",""),"")</f>
        <v/>
      </c>
      <c r="W28" s="1132" t="s">
        <v>2249</v>
      </c>
      <c r="X28" s="1133"/>
      <c r="Y28" s="1133"/>
      <c r="Z28" s="1134"/>
      <c r="AA28" s="996" t="s">
        <v>12</v>
      </c>
      <c r="AB28" s="997"/>
      <c r="AC28" s="220"/>
      <c r="AD28" s="985" t="s">
        <v>14</v>
      </c>
      <c r="AE28" s="985"/>
      <c r="AF28" s="985"/>
      <c r="AG28" s="985"/>
      <c r="AH28" s="985"/>
      <c r="AI28" s="996" t="s">
        <v>12</v>
      </c>
      <c r="AJ28" s="997"/>
      <c r="AK28" s="220"/>
      <c r="AL28" s="985" t="s">
        <v>14</v>
      </c>
      <c r="AM28" s="985"/>
      <c r="AN28" s="985"/>
      <c r="AO28" s="985"/>
      <c r="AP28" s="985"/>
      <c r="AS28" s="98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8"/>
      <c r="AU28" s="988"/>
      <c r="AV28" s="988"/>
      <c r="AW28" s="988"/>
      <c r="AX28" s="988"/>
      <c r="AY28" s="988"/>
      <c r="AZ28" s="988"/>
      <c r="BA28" s="988"/>
      <c r="BB28" s="988"/>
      <c r="BC28" s="988"/>
      <c r="BD28" s="988"/>
      <c r="BE28" s="988"/>
      <c r="BF28" s="988"/>
      <c r="BG28" s="988"/>
      <c r="BH28" s="989"/>
    </row>
    <row r="29" spans="2:60" ht="21" customHeight="1">
      <c r="B29" s="1154"/>
      <c r="C29" s="1155"/>
      <c r="D29" s="1155"/>
      <c r="E29" s="1155"/>
      <c r="F29" s="1156"/>
      <c r="G29" s="1043"/>
      <c r="H29" s="1043"/>
      <c r="I29" s="1043"/>
      <c r="J29" s="1043"/>
      <c r="K29" s="1043"/>
      <c r="L29" s="1043"/>
      <c r="M29" s="1043"/>
      <c r="N29" s="1043"/>
      <c r="O29" s="1043"/>
      <c r="P29" s="1043"/>
      <c r="Q29" s="1043"/>
      <c r="R29" s="1043"/>
      <c r="S29" s="1043"/>
      <c r="T29" s="1063"/>
      <c r="U29" s="218"/>
      <c r="V29" s="526" t="str">
        <f>IFERROR(IF(B9="処遇加算Ⅲ","✓",""),"")</f>
        <v/>
      </c>
      <c r="W29" s="1132" t="s">
        <v>19</v>
      </c>
      <c r="X29" s="1133"/>
      <c r="Y29" s="1133"/>
      <c r="Z29" s="1134"/>
      <c r="AA29" s="996"/>
      <c r="AB29" s="997"/>
      <c r="AC29" s="220"/>
      <c r="AD29" s="984" t="s">
        <v>17</v>
      </c>
      <c r="AE29" s="984"/>
      <c r="AF29" s="984"/>
      <c r="AG29" s="984"/>
      <c r="AH29" s="984"/>
      <c r="AI29" s="996"/>
      <c r="AJ29" s="997"/>
      <c r="AK29" s="221"/>
      <c r="AL29" s="984" t="s">
        <v>17</v>
      </c>
      <c r="AM29" s="984"/>
      <c r="AN29" s="984"/>
      <c r="AO29" s="984"/>
      <c r="AP29" s="984"/>
      <c r="AS29" s="990"/>
      <c r="AT29" s="991"/>
      <c r="AU29" s="991"/>
      <c r="AV29" s="991"/>
      <c r="AW29" s="991"/>
      <c r="AX29" s="991"/>
      <c r="AY29" s="991"/>
      <c r="AZ29" s="991"/>
      <c r="BA29" s="991"/>
      <c r="BB29" s="991"/>
      <c r="BC29" s="991"/>
      <c r="BD29" s="991"/>
      <c r="BE29" s="991"/>
      <c r="BF29" s="991"/>
      <c r="BG29" s="991"/>
      <c r="BH29" s="992"/>
    </row>
    <row r="30" spans="2:60" ht="18" customHeight="1" thickBot="1">
      <c r="B30" s="1076"/>
      <c r="C30" s="1077"/>
      <c r="D30" s="1077"/>
      <c r="E30" s="1077"/>
      <c r="F30" s="1078"/>
      <c r="G30" s="1065"/>
      <c r="H30" s="1065"/>
      <c r="I30" s="1065"/>
      <c r="J30" s="1065"/>
      <c r="K30" s="1065"/>
      <c r="L30" s="1065"/>
      <c r="M30" s="1065"/>
      <c r="N30" s="1065"/>
      <c r="O30" s="1065"/>
      <c r="P30" s="1065"/>
      <c r="Q30" s="1065"/>
      <c r="R30" s="1065"/>
      <c r="S30" s="1065"/>
      <c r="T30" s="1066"/>
      <c r="U30" s="192"/>
      <c r="V30" s="526" t="str">
        <f>IFERROR(IF(B9="処遇加算なし","✓",""),"")</f>
        <v/>
      </c>
      <c r="W30" s="1132" t="s">
        <v>2250</v>
      </c>
      <c r="X30" s="1133"/>
      <c r="Y30" s="1133"/>
      <c r="Z30" s="1134"/>
      <c r="AA30" s="996"/>
      <c r="AB30" s="997"/>
      <c r="AC30" s="220"/>
      <c r="AD30" s="985" t="s">
        <v>15</v>
      </c>
      <c r="AE30" s="985"/>
      <c r="AF30" s="985"/>
      <c r="AG30" s="985"/>
      <c r="AH30" s="985"/>
      <c r="AI30" s="996"/>
      <c r="AJ30" s="997"/>
      <c r="AK30" s="221"/>
      <c r="AL30" s="985" t="s">
        <v>15</v>
      </c>
      <c r="AM30" s="985"/>
      <c r="AN30" s="985"/>
      <c r="AO30" s="985"/>
      <c r="AP30" s="985"/>
      <c r="AS30" s="993"/>
      <c r="AT30" s="994"/>
      <c r="AU30" s="994"/>
      <c r="AV30" s="994"/>
      <c r="AW30" s="994"/>
      <c r="AX30" s="994"/>
      <c r="AY30" s="994"/>
      <c r="AZ30" s="994"/>
      <c r="BA30" s="994"/>
      <c r="BB30" s="994"/>
      <c r="BC30" s="994"/>
      <c r="BD30" s="994"/>
      <c r="BE30" s="994"/>
      <c r="BF30" s="994"/>
      <c r="BG30" s="994"/>
      <c r="BH30" s="995"/>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0" t="s">
        <v>2216</v>
      </c>
      <c r="C32" s="1140"/>
      <c r="D32" s="1140"/>
      <c r="E32" s="1140"/>
      <c r="F32" s="1140"/>
      <c r="G32" s="1013" t="s">
        <v>2213</v>
      </c>
      <c r="H32" s="1013"/>
      <c r="I32" s="1013"/>
      <c r="J32" s="1013"/>
      <c r="K32" s="1013"/>
      <c r="L32" s="1013"/>
      <c r="M32" s="1013"/>
      <c r="N32" s="1013"/>
      <c r="O32" s="1013"/>
      <c r="P32" s="1013"/>
      <c r="Q32" s="1013"/>
      <c r="R32" s="1013"/>
      <c r="S32" s="1013"/>
      <c r="T32" s="1013"/>
      <c r="U32" s="218"/>
      <c r="V32" s="526" t="str">
        <f>IFERROR(IF(B9="処遇加算Ⅰ","✓",""),"")</f>
        <v/>
      </c>
      <c r="W32" s="1014" t="s">
        <v>14</v>
      </c>
      <c r="X32" s="1015"/>
      <c r="Y32" s="1015"/>
      <c r="Z32" s="1016"/>
      <c r="AA32" s="1048" t="s">
        <v>12</v>
      </c>
      <c r="AB32" s="997"/>
      <c r="AC32" s="220"/>
      <c r="AD32" s="985" t="s">
        <v>14</v>
      </c>
      <c r="AE32" s="985"/>
      <c r="AF32" s="985"/>
      <c r="AG32" s="985"/>
      <c r="AH32" s="985"/>
      <c r="AI32" s="1048" t="s">
        <v>12</v>
      </c>
      <c r="AJ32" s="997"/>
      <c r="AK32" s="220"/>
      <c r="AL32" s="985" t="s">
        <v>14</v>
      </c>
      <c r="AM32" s="985"/>
      <c r="AN32" s="985"/>
      <c r="AO32" s="985"/>
      <c r="AP32" s="985"/>
      <c r="AS32" s="98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8"/>
      <c r="AU32" s="988"/>
      <c r="AV32" s="988"/>
      <c r="AW32" s="988"/>
      <c r="AX32" s="988"/>
      <c r="AY32" s="988"/>
      <c r="AZ32" s="988"/>
      <c r="BA32" s="988"/>
      <c r="BB32" s="988"/>
      <c r="BC32" s="988"/>
      <c r="BD32" s="988"/>
      <c r="BE32" s="988"/>
      <c r="BF32" s="988"/>
      <c r="BG32" s="988"/>
      <c r="BH32" s="989"/>
    </row>
    <row r="33" spans="2:82" ht="21" customHeight="1">
      <c r="B33" s="1140"/>
      <c r="C33" s="1140"/>
      <c r="D33" s="1140"/>
      <c r="E33" s="1140"/>
      <c r="F33" s="1140"/>
      <c r="G33" s="1013"/>
      <c r="H33" s="1013"/>
      <c r="I33" s="1013"/>
      <c r="J33" s="1013"/>
      <c r="K33" s="1013"/>
      <c r="L33" s="1013"/>
      <c r="M33" s="1013"/>
      <c r="N33" s="1013"/>
      <c r="O33" s="1013"/>
      <c r="P33" s="1013"/>
      <c r="Q33" s="1013"/>
      <c r="R33" s="1013"/>
      <c r="S33" s="1013"/>
      <c r="T33" s="1013"/>
      <c r="U33" s="218"/>
      <c r="V33" s="526" t="str">
        <f>IFERROR(IF(AND(B9&lt;&gt;"",B9&lt;&gt;"処遇加算Ⅰ"),"✓",""),"")</f>
        <v/>
      </c>
      <c r="W33" s="1014" t="s">
        <v>15</v>
      </c>
      <c r="X33" s="1015"/>
      <c r="Y33" s="1015"/>
      <c r="Z33" s="1016"/>
      <c r="AA33" s="1048"/>
      <c r="AB33" s="997"/>
      <c r="AC33" s="220"/>
      <c r="AD33" s="1018" t="s">
        <v>17</v>
      </c>
      <c r="AE33" s="1018"/>
      <c r="AF33" s="1018"/>
      <c r="AG33" s="1018"/>
      <c r="AH33" s="1018"/>
      <c r="AI33" s="1048"/>
      <c r="AJ33" s="997"/>
      <c r="AK33" s="230"/>
      <c r="AL33" s="984" t="s">
        <v>17</v>
      </c>
      <c r="AM33" s="984"/>
      <c r="AN33" s="984"/>
      <c r="AO33" s="984"/>
      <c r="AP33" s="984"/>
      <c r="AS33" s="990"/>
      <c r="AT33" s="991"/>
      <c r="AU33" s="991"/>
      <c r="AV33" s="991"/>
      <c r="AW33" s="991"/>
      <c r="AX33" s="991"/>
      <c r="AY33" s="991"/>
      <c r="AZ33" s="991"/>
      <c r="BA33" s="991"/>
      <c r="BB33" s="991"/>
      <c r="BC33" s="991"/>
      <c r="BD33" s="991"/>
      <c r="BE33" s="991"/>
      <c r="BF33" s="991"/>
      <c r="BG33" s="991"/>
      <c r="BH33" s="992"/>
    </row>
    <row r="34" spans="2:82" ht="15" customHeight="1" thickBot="1">
      <c r="B34" s="1140"/>
      <c r="C34" s="1140"/>
      <c r="D34" s="1140"/>
      <c r="E34" s="1140"/>
      <c r="F34" s="1140"/>
      <c r="G34" s="1013"/>
      <c r="H34" s="1013"/>
      <c r="I34" s="1013"/>
      <c r="J34" s="1013"/>
      <c r="K34" s="1013"/>
      <c r="L34" s="1013"/>
      <c r="M34" s="1013"/>
      <c r="N34" s="1013"/>
      <c r="O34" s="1013"/>
      <c r="P34" s="1013"/>
      <c r="Q34" s="1013"/>
      <c r="R34" s="1013"/>
      <c r="S34" s="1013"/>
      <c r="T34" s="1013"/>
      <c r="U34" s="192"/>
      <c r="V34" s="225"/>
      <c r="W34" s="197"/>
      <c r="X34" s="197"/>
      <c r="Y34" s="197"/>
      <c r="Z34" s="197"/>
      <c r="AA34" s="1048"/>
      <c r="AB34" s="997"/>
      <c r="AC34" s="220"/>
      <c r="AD34" s="983" t="s">
        <v>15</v>
      </c>
      <c r="AE34" s="983"/>
      <c r="AF34" s="983"/>
      <c r="AG34" s="983"/>
      <c r="AH34" s="983"/>
      <c r="AI34" s="1048"/>
      <c r="AJ34" s="997"/>
      <c r="AK34" s="220"/>
      <c r="AL34" s="983" t="s">
        <v>15</v>
      </c>
      <c r="AM34" s="983"/>
      <c r="AN34" s="983"/>
      <c r="AO34" s="983"/>
      <c r="AP34" s="983"/>
      <c r="AS34" s="993"/>
      <c r="AT34" s="994"/>
      <c r="AU34" s="994"/>
      <c r="AV34" s="994"/>
      <c r="AW34" s="994"/>
      <c r="AX34" s="994"/>
      <c r="AY34" s="994"/>
      <c r="AZ34" s="994"/>
      <c r="BA34" s="994"/>
      <c r="BB34" s="994"/>
      <c r="BC34" s="994"/>
      <c r="BD34" s="994"/>
      <c r="BE34" s="994"/>
      <c r="BF34" s="994"/>
      <c r="BG34" s="994"/>
      <c r="BH34" s="995"/>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0" t="s">
        <v>2217</v>
      </c>
      <c r="C36" s="1140"/>
      <c r="D36" s="1140"/>
      <c r="E36" s="1140"/>
      <c r="F36" s="1140"/>
      <c r="G36" s="1017" t="s">
        <v>2258</v>
      </c>
      <c r="H36" s="1017"/>
      <c r="I36" s="1017"/>
      <c r="J36" s="1017"/>
      <c r="K36" s="1017"/>
      <c r="L36" s="1017"/>
      <c r="M36" s="1017"/>
      <c r="N36" s="1017"/>
      <c r="O36" s="1017"/>
      <c r="P36" s="1017"/>
      <c r="Q36" s="1017"/>
      <c r="R36" s="1017"/>
      <c r="S36" s="1017"/>
      <c r="T36" s="1017"/>
      <c r="U36" s="218"/>
      <c r="V36" s="526" t="str">
        <f>IFERROR(IF(OR(G9="特定加算Ⅰ",G9="特定加算Ⅱ"),"✓",""),"")</f>
        <v/>
      </c>
      <c r="W36" s="1014" t="s">
        <v>14</v>
      </c>
      <c r="X36" s="1015"/>
      <c r="Y36" s="1015"/>
      <c r="Z36" s="1016"/>
      <c r="AA36" s="996" t="s">
        <v>12</v>
      </c>
      <c r="AB36" s="997"/>
      <c r="AC36" s="220"/>
      <c r="AD36" s="983" t="s">
        <v>14</v>
      </c>
      <c r="AE36" s="983"/>
      <c r="AF36" s="983"/>
      <c r="AG36" s="983"/>
      <c r="AH36" s="983"/>
      <c r="AI36" s="996" t="s">
        <v>12</v>
      </c>
      <c r="AJ36" s="997"/>
      <c r="AK36" s="220"/>
      <c r="AL36" s="983" t="s">
        <v>14</v>
      </c>
      <c r="AM36" s="983"/>
      <c r="AN36" s="983"/>
      <c r="AO36" s="983"/>
      <c r="AP36" s="983"/>
      <c r="AS36" s="98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8"/>
      <c r="AU36" s="988"/>
      <c r="AV36" s="988"/>
      <c r="AW36" s="988"/>
      <c r="AX36" s="988"/>
      <c r="AY36" s="988"/>
      <c r="AZ36" s="988"/>
      <c r="BA36" s="988"/>
      <c r="BB36" s="988"/>
      <c r="BC36" s="988"/>
      <c r="BD36" s="988"/>
      <c r="BE36" s="988"/>
      <c r="BF36" s="988"/>
      <c r="BG36" s="988"/>
      <c r="BH36" s="989"/>
    </row>
    <row r="37" spans="2:82" ht="21" customHeight="1">
      <c r="B37" s="1140"/>
      <c r="C37" s="1140"/>
      <c r="D37" s="1140"/>
      <c r="E37" s="1140"/>
      <c r="F37" s="1140"/>
      <c r="G37" s="1017"/>
      <c r="H37" s="1017"/>
      <c r="I37" s="1017"/>
      <c r="J37" s="1017"/>
      <c r="K37" s="1017"/>
      <c r="L37" s="1017"/>
      <c r="M37" s="1017"/>
      <c r="N37" s="1017"/>
      <c r="O37" s="1017"/>
      <c r="P37" s="1017"/>
      <c r="Q37" s="1017"/>
      <c r="R37" s="1017"/>
      <c r="S37" s="1017"/>
      <c r="T37" s="1017"/>
      <c r="U37" s="218"/>
      <c r="V37" s="526" t="str">
        <f>IFERROR(IF(G9="特定加算なし","✓",""),"")</f>
        <v/>
      </c>
      <c r="W37" s="1014" t="s">
        <v>15</v>
      </c>
      <c r="X37" s="1015"/>
      <c r="Y37" s="1015"/>
      <c r="Z37" s="1016"/>
      <c r="AA37" s="996"/>
      <c r="AB37" s="997"/>
      <c r="AC37" s="979" t="s">
        <v>2360</v>
      </c>
      <c r="AD37" s="980"/>
      <c r="AE37" s="980"/>
      <c r="AF37" s="980"/>
      <c r="AG37" s="981"/>
      <c r="AH37" s="982"/>
      <c r="AI37" s="996"/>
      <c r="AJ37" s="997"/>
      <c r="AK37" s="979" t="s">
        <v>2360</v>
      </c>
      <c r="AL37" s="980"/>
      <c r="AM37" s="980"/>
      <c r="AN37" s="980"/>
      <c r="AO37" s="981"/>
      <c r="AP37" s="982"/>
      <c r="AS37" s="990"/>
      <c r="AT37" s="991"/>
      <c r="AU37" s="991"/>
      <c r="AV37" s="991"/>
      <c r="AW37" s="991"/>
      <c r="AX37" s="991"/>
      <c r="AY37" s="991"/>
      <c r="AZ37" s="991"/>
      <c r="BA37" s="991"/>
      <c r="BB37" s="991"/>
      <c r="BC37" s="991"/>
      <c r="BD37" s="991"/>
      <c r="BE37" s="991"/>
      <c r="BF37" s="991"/>
      <c r="BG37" s="991"/>
      <c r="BH37" s="992"/>
    </row>
    <row r="38" spans="2:82" ht="17.100000000000001" customHeight="1" thickBot="1">
      <c r="B38" s="1140"/>
      <c r="C38" s="1140"/>
      <c r="D38" s="1140"/>
      <c r="E38" s="1140"/>
      <c r="F38" s="1140"/>
      <c r="G38" s="1017"/>
      <c r="H38" s="1017"/>
      <c r="I38" s="1017"/>
      <c r="J38" s="1017"/>
      <c r="K38" s="1017"/>
      <c r="L38" s="1017"/>
      <c r="M38" s="1017"/>
      <c r="N38" s="1017"/>
      <c r="O38" s="1017"/>
      <c r="P38" s="1017"/>
      <c r="Q38" s="1017"/>
      <c r="R38" s="1017"/>
      <c r="S38" s="1017"/>
      <c r="T38" s="1017"/>
      <c r="U38" s="218"/>
      <c r="Z38" s="233"/>
      <c r="AA38" s="1048"/>
      <c r="AB38" s="997"/>
      <c r="AC38" s="220"/>
      <c r="AD38" s="983" t="s">
        <v>15</v>
      </c>
      <c r="AE38" s="983"/>
      <c r="AF38" s="983"/>
      <c r="AG38" s="983"/>
      <c r="AH38" s="983"/>
      <c r="AI38" s="996"/>
      <c r="AJ38" s="997"/>
      <c r="AK38" s="220"/>
      <c r="AL38" s="983" t="s">
        <v>15</v>
      </c>
      <c r="AM38" s="983"/>
      <c r="AN38" s="983"/>
      <c r="AO38" s="983"/>
      <c r="AP38" s="983"/>
      <c r="AS38" s="993"/>
      <c r="AT38" s="994"/>
      <c r="AU38" s="994"/>
      <c r="AV38" s="994"/>
      <c r="AW38" s="994"/>
      <c r="AX38" s="994"/>
      <c r="AY38" s="994"/>
      <c r="AZ38" s="994"/>
      <c r="BA38" s="994"/>
      <c r="BB38" s="994"/>
      <c r="BC38" s="994"/>
      <c r="BD38" s="994"/>
      <c r="BE38" s="994"/>
      <c r="BF38" s="994"/>
      <c r="BG38" s="994"/>
      <c r="BH38" s="995"/>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0" t="s">
        <v>2218</v>
      </c>
      <c r="C40" s="1140"/>
      <c r="D40" s="1140"/>
      <c r="E40" s="1140"/>
      <c r="F40" s="1140"/>
      <c r="G40" s="1013" t="str">
        <f>IFERROR(VLOOKUP(Y5,【参考】数式用!AS5:AT27,2,0),"")</f>
        <v/>
      </c>
      <c r="H40" s="1013"/>
      <c r="I40" s="1013"/>
      <c r="J40" s="1013"/>
      <c r="K40" s="1013"/>
      <c r="L40" s="1013"/>
      <c r="M40" s="1013"/>
      <c r="N40" s="1013"/>
      <c r="O40" s="1013"/>
      <c r="P40" s="1013"/>
      <c r="Q40" s="1013"/>
      <c r="R40" s="1013"/>
      <c r="S40" s="1013"/>
      <c r="T40" s="1013"/>
      <c r="U40" s="192"/>
      <c r="V40" s="526" t="str">
        <f>IFERROR(IF(G9="特定加算Ⅰ","✓",""),"")</f>
        <v/>
      </c>
      <c r="W40" s="1014" t="s">
        <v>14</v>
      </c>
      <c r="X40" s="1015"/>
      <c r="Y40" s="1015"/>
      <c r="Z40" s="1016"/>
      <c r="AA40" s="996" t="s">
        <v>12</v>
      </c>
      <c r="AB40" s="997"/>
      <c r="AC40" s="220"/>
      <c r="AD40" s="983" t="s">
        <v>14</v>
      </c>
      <c r="AE40" s="983"/>
      <c r="AF40" s="983"/>
      <c r="AG40" s="983"/>
      <c r="AH40" s="983"/>
      <c r="AI40" s="996" t="s">
        <v>12</v>
      </c>
      <c r="AJ40" s="997"/>
      <c r="AK40" s="220"/>
      <c r="AL40" s="983" t="s">
        <v>14</v>
      </c>
      <c r="AM40" s="983"/>
      <c r="AN40" s="983"/>
      <c r="AO40" s="983"/>
      <c r="AP40" s="983"/>
      <c r="AS40" s="98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8"/>
      <c r="AU40" s="988"/>
      <c r="AV40" s="988"/>
      <c r="AW40" s="988"/>
      <c r="AX40" s="988"/>
      <c r="AY40" s="988"/>
      <c r="AZ40" s="988"/>
      <c r="BA40" s="988"/>
      <c r="BB40" s="988"/>
      <c r="BC40" s="988"/>
      <c r="BD40" s="988"/>
      <c r="BE40" s="988"/>
      <c r="BF40" s="988"/>
      <c r="BG40" s="988"/>
      <c r="BH40" s="989"/>
    </row>
    <row r="41" spans="2:82" ht="22.5" customHeight="1">
      <c r="B41" s="1140"/>
      <c r="C41" s="1140"/>
      <c r="D41" s="1140"/>
      <c r="E41" s="1140"/>
      <c r="F41" s="1140"/>
      <c r="G41" s="1013"/>
      <c r="H41" s="1013"/>
      <c r="I41" s="1013"/>
      <c r="J41" s="1013"/>
      <c r="K41" s="1013"/>
      <c r="L41" s="1013"/>
      <c r="M41" s="1013"/>
      <c r="N41" s="1013"/>
      <c r="O41" s="1013"/>
      <c r="P41" s="1013"/>
      <c r="Q41" s="1013"/>
      <c r="R41" s="1013"/>
      <c r="S41" s="1013"/>
      <c r="T41" s="1013"/>
      <c r="U41" s="192"/>
      <c r="V41" s="526" t="str">
        <f>IFERROR(IF(OR(G9="特定加算Ⅱ",G9="特定加算なし"),"✓",""),"")</f>
        <v/>
      </c>
      <c r="W41" s="1014" t="s">
        <v>15</v>
      </c>
      <c r="X41" s="1015"/>
      <c r="Y41" s="1015"/>
      <c r="Z41" s="1016"/>
      <c r="AA41" s="996"/>
      <c r="AB41" s="997"/>
      <c r="AC41" s="234" t="s">
        <v>85</v>
      </c>
      <c r="AD41" s="1025"/>
      <c r="AE41" s="1026"/>
      <c r="AF41" s="1026"/>
      <c r="AG41" s="1026"/>
      <c r="AH41" s="1027"/>
      <c r="AI41" s="996"/>
      <c r="AJ41" s="997"/>
      <c r="AK41" s="234" t="s">
        <v>85</v>
      </c>
      <c r="AL41" s="1025"/>
      <c r="AM41" s="1026"/>
      <c r="AN41" s="1026"/>
      <c r="AO41" s="1026"/>
      <c r="AP41" s="1027"/>
      <c r="AS41" s="990"/>
      <c r="AT41" s="991"/>
      <c r="AU41" s="991"/>
      <c r="AV41" s="991"/>
      <c r="AW41" s="991"/>
      <c r="AX41" s="991"/>
      <c r="AY41" s="991"/>
      <c r="AZ41" s="991"/>
      <c r="BA41" s="991"/>
      <c r="BB41" s="991"/>
      <c r="BC41" s="991"/>
      <c r="BD41" s="991"/>
      <c r="BE41" s="991"/>
      <c r="BF41" s="991"/>
      <c r="BG41" s="991"/>
      <c r="BH41" s="992"/>
    </row>
    <row r="42" spans="2:82" ht="17.100000000000001" customHeight="1" thickBot="1">
      <c r="B42" s="1140"/>
      <c r="C42" s="1140"/>
      <c r="D42" s="1140"/>
      <c r="E42" s="1140"/>
      <c r="F42" s="1140"/>
      <c r="G42" s="1013"/>
      <c r="H42" s="1013"/>
      <c r="I42" s="1013"/>
      <c r="J42" s="1013"/>
      <c r="K42" s="1013"/>
      <c r="L42" s="1013"/>
      <c r="M42" s="1013"/>
      <c r="N42" s="1013"/>
      <c r="O42" s="1013"/>
      <c r="P42" s="1013"/>
      <c r="Q42" s="1013"/>
      <c r="R42" s="1013"/>
      <c r="S42" s="1013"/>
      <c r="T42" s="1013"/>
      <c r="U42" s="192"/>
      <c r="V42" s="185"/>
      <c r="W42" s="235"/>
      <c r="X42" s="235"/>
      <c r="Y42" s="235"/>
      <c r="Z42" s="235"/>
      <c r="AA42" s="529"/>
      <c r="AB42" s="529"/>
      <c r="AC42" s="236"/>
      <c r="AD42" s="983" t="s">
        <v>15</v>
      </c>
      <c r="AE42" s="983"/>
      <c r="AF42" s="983"/>
      <c r="AG42" s="983"/>
      <c r="AH42" s="983"/>
      <c r="AI42" s="529"/>
      <c r="AJ42" s="529"/>
      <c r="AK42" s="236"/>
      <c r="AL42" s="983" t="s">
        <v>15</v>
      </c>
      <c r="AM42" s="983"/>
      <c r="AN42" s="983"/>
      <c r="AO42" s="983"/>
      <c r="AP42" s="983"/>
      <c r="AS42" s="993"/>
      <c r="AT42" s="994"/>
      <c r="AU42" s="994"/>
      <c r="AV42" s="994"/>
      <c r="AW42" s="994"/>
      <c r="AX42" s="994"/>
      <c r="AY42" s="994"/>
      <c r="AZ42" s="994"/>
      <c r="BA42" s="994"/>
      <c r="BB42" s="994"/>
      <c r="BC42" s="994"/>
      <c r="BD42" s="994"/>
      <c r="BE42" s="994"/>
      <c r="BF42" s="994"/>
      <c r="BG42" s="994"/>
      <c r="BH42" s="995"/>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0" t="s">
        <v>2219</v>
      </c>
      <c r="C44" s="1140"/>
      <c r="D44" s="1140"/>
      <c r="E44" s="1140"/>
      <c r="F44" s="1140"/>
      <c r="G44" s="1013" t="s">
        <v>2156</v>
      </c>
      <c r="H44" s="1013"/>
      <c r="I44" s="1013"/>
      <c r="J44" s="1013"/>
      <c r="K44" s="1013"/>
      <c r="L44" s="1013"/>
      <c r="M44" s="1013"/>
      <c r="N44" s="1013"/>
      <c r="O44" s="1013"/>
      <c r="P44" s="1013"/>
      <c r="Q44" s="1013"/>
      <c r="R44" s="1013"/>
      <c r="S44" s="1013"/>
      <c r="T44" s="1013"/>
      <c r="U44" s="218"/>
      <c r="V44" s="526" t="str">
        <f>IFERROR(IF(OR(G9="特定加算Ⅰ",G9="特定加算Ⅱ"),"✓",""),"")</f>
        <v/>
      </c>
      <c r="W44" s="1014" t="s">
        <v>14</v>
      </c>
      <c r="X44" s="1015"/>
      <c r="Y44" s="1015"/>
      <c r="Z44" s="1016"/>
      <c r="AA44" s="996" t="s">
        <v>12</v>
      </c>
      <c r="AB44" s="997"/>
      <c r="AC44" s="220"/>
      <c r="AD44" s="983" t="s">
        <v>14</v>
      </c>
      <c r="AE44" s="983"/>
      <c r="AF44" s="983"/>
      <c r="AG44" s="983"/>
      <c r="AH44" s="983"/>
      <c r="AI44" s="996" t="s">
        <v>12</v>
      </c>
      <c r="AJ44" s="997"/>
      <c r="AK44" s="220"/>
      <c r="AL44" s="983" t="s">
        <v>14</v>
      </c>
      <c r="AM44" s="983"/>
      <c r="AN44" s="983"/>
      <c r="AO44" s="983"/>
      <c r="AP44" s="983"/>
      <c r="AS44" s="987" t="str">
        <f>IFERROR(IF(AS63="○","！R5年度に満たしていた要件を満たさない計画になっている。",IF(OR(AH63=2,AP63=2),VLOOKUP(AS1,【参考】数式用2!E6:S23,15,FALSE),"")),"")</f>
        <v/>
      </c>
      <c r="AT44" s="988"/>
      <c r="AU44" s="988"/>
      <c r="AV44" s="988"/>
      <c r="AW44" s="988"/>
      <c r="AX44" s="988"/>
      <c r="AY44" s="988"/>
      <c r="AZ44" s="988"/>
      <c r="BA44" s="988"/>
      <c r="BB44" s="988"/>
      <c r="BC44" s="988"/>
      <c r="BD44" s="988"/>
      <c r="BE44" s="988"/>
      <c r="BF44" s="988"/>
      <c r="BG44" s="988"/>
      <c r="BH44" s="989"/>
    </row>
    <row r="45" spans="2:82" ht="17.100000000000001" customHeight="1" thickBot="1">
      <c r="B45" s="1140"/>
      <c r="C45" s="1140"/>
      <c r="D45" s="1140"/>
      <c r="E45" s="1140"/>
      <c r="F45" s="1140"/>
      <c r="G45" s="1013"/>
      <c r="H45" s="1013"/>
      <c r="I45" s="1013"/>
      <c r="J45" s="1013"/>
      <c r="K45" s="1013"/>
      <c r="L45" s="1013"/>
      <c r="M45" s="1013"/>
      <c r="N45" s="1013"/>
      <c r="O45" s="1013"/>
      <c r="P45" s="1013"/>
      <c r="Q45" s="1013"/>
      <c r="R45" s="1013"/>
      <c r="S45" s="1013"/>
      <c r="T45" s="1013"/>
      <c r="U45" s="218"/>
      <c r="V45" s="526" t="str">
        <f>IFERROR(IF(G9="特定加算なし","✓",""),"")</f>
        <v/>
      </c>
      <c r="W45" s="1014" t="s">
        <v>15</v>
      </c>
      <c r="X45" s="1015"/>
      <c r="Y45" s="1015"/>
      <c r="Z45" s="1016"/>
      <c r="AA45" s="996"/>
      <c r="AB45" s="997"/>
      <c r="AC45" s="220"/>
      <c r="AD45" s="983" t="s">
        <v>15</v>
      </c>
      <c r="AE45" s="983"/>
      <c r="AF45" s="983"/>
      <c r="AG45" s="983"/>
      <c r="AH45" s="983"/>
      <c r="AI45" s="996"/>
      <c r="AJ45" s="997"/>
      <c r="AK45" s="220"/>
      <c r="AL45" s="983" t="s">
        <v>15</v>
      </c>
      <c r="AM45" s="983"/>
      <c r="AN45" s="983"/>
      <c r="AO45" s="983"/>
      <c r="AP45" s="983"/>
      <c r="AS45" s="993"/>
      <c r="AT45" s="994"/>
      <c r="AU45" s="994"/>
      <c r="AV45" s="994"/>
      <c r="AW45" s="994"/>
      <c r="AX45" s="994"/>
      <c r="AY45" s="994"/>
      <c r="AZ45" s="994"/>
      <c r="BA45" s="994"/>
      <c r="BB45" s="994"/>
      <c r="BC45" s="994"/>
      <c r="BD45" s="994"/>
      <c r="BE45" s="994"/>
      <c r="BF45" s="994"/>
      <c r="BG45" s="994"/>
      <c r="BH45" s="995"/>
      <c r="BO45" s="238"/>
    </row>
    <row r="46" spans="2:82" ht="11.25" customHeight="1">
      <c r="B46" s="224"/>
      <c r="AJ46" s="239"/>
      <c r="AK46" s="239"/>
      <c r="AL46" s="239"/>
      <c r="AM46" s="239"/>
      <c r="AN46" s="239"/>
      <c r="AO46" s="239"/>
      <c r="AP46" s="239"/>
    </row>
    <row r="47" spans="2:82" ht="21" customHeight="1">
      <c r="B47" s="1135" t="s">
        <v>2311</v>
      </c>
      <c r="C47" s="1135"/>
      <c r="D47" s="1135"/>
      <c r="E47" s="1135"/>
      <c r="F47" s="1135"/>
      <c r="G47" s="1135"/>
      <c r="H47" s="1135"/>
      <c r="I47" s="1135"/>
      <c r="J47" s="1135"/>
      <c r="K47" s="1135"/>
      <c r="L47" s="1135"/>
      <c r="M47" s="1135"/>
      <c r="N47" s="1135"/>
      <c r="O47" s="1135"/>
      <c r="P47" s="1135"/>
      <c r="Q47" s="1135"/>
      <c r="R47" s="1135"/>
      <c r="S47" s="1135"/>
      <c r="T47" s="1135"/>
      <c r="U47" s="1135"/>
      <c r="V47" s="1135"/>
      <c r="W47" s="1135"/>
      <c r="X47" s="1135"/>
      <c r="Y47" s="1135"/>
      <c r="Z47" s="1135"/>
      <c r="AA47" s="1135"/>
      <c r="AB47" s="1135"/>
      <c r="AC47" s="1135"/>
      <c r="AD47" s="1135"/>
      <c r="AE47" s="1135"/>
      <c r="AF47" s="1135"/>
      <c r="AG47" s="1135"/>
      <c r="AH47" s="113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37"/>
      <c r="C48" s="1138"/>
      <c r="D48" s="1138"/>
      <c r="E48" s="1138"/>
      <c r="F48" s="1139"/>
      <c r="G48" s="1153" t="str">
        <f>IF(F15=4,"R6.4～R6.5",IF(F15=5,"R6.5",""))</f>
        <v>R6.4～R6.5</v>
      </c>
      <c r="H48" s="1153"/>
      <c r="I48" s="1153"/>
      <c r="J48" s="1153"/>
      <c r="K48" s="1153"/>
      <c r="L48" s="1153"/>
      <c r="M48" s="1153"/>
      <c r="N48" s="1153"/>
      <c r="O48" s="1153"/>
      <c r="P48" s="1153"/>
      <c r="Q48" s="1153"/>
      <c r="R48" s="1153"/>
      <c r="S48" s="1153"/>
      <c r="T48" s="1153"/>
      <c r="U48" s="1153"/>
      <c r="V48" s="1153"/>
      <c r="W48" s="1153"/>
      <c r="X48" s="1153"/>
      <c r="Y48" s="1153"/>
      <c r="Z48" s="1153"/>
      <c r="AA48" s="996" t="s">
        <v>12</v>
      </c>
      <c r="AB48" s="997"/>
      <c r="AC48" s="1153" t="str">
        <f>IF(OR(F15=4,F15=5),"R6.6","R"&amp;D15&amp;"."&amp;F15)&amp;"～R"&amp;K15&amp;"."&amp;M15</f>
        <v>R6.6～R7.3</v>
      </c>
      <c r="AD48" s="1153"/>
      <c r="AE48" s="1153"/>
      <c r="AF48" s="1153"/>
      <c r="AG48" s="1153"/>
      <c r="AH48" s="1153"/>
      <c r="AS48" s="1005" t="str">
        <f>IFERROR(IF(AND(OR(AP58=1,AP58=2),OR(AP59=1,AP59=2),OR(AP60=1,AP60=2)),"処遇加算Ⅰ",IF(AND(OR(AP58=1,AP58=2),OR(AP59=1,AP59=2),OR(AP60=0,AP60=3)),"処遇加算Ⅱ",IF(OR(OR(AP58=1,AP58=2),OR(AP59=1,AP59=2)),"処遇加算Ⅲ",""))),"")</f>
        <v/>
      </c>
      <c r="AT48" s="1005"/>
      <c r="AU48" s="1005"/>
      <c r="AV48" s="1005"/>
      <c r="AW48" s="1005" t="str">
        <f>IFERROR(IF(AND(AP61=1,AP62=1,AP63=1),"特定加算Ⅰ",IF(AND(AP61=1,AP62=2,AP63=1),"特定加算Ⅱ",IF(OR(AP61=2,AP62=2,AP63=2),"特定加算なし",""))),"")</f>
        <v>特定加算なし</v>
      </c>
      <c r="AX48" s="1005"/>
      <c r="AY48" s="1005"/>
      <c r="AZ48" s="1005"/>
      <c r="BA48" s="1005" t="str">
        <f>IFERROR(IF(OR(L9="ベア加算",AND(L9="ベア加算なし",AP57=1)),"ベア加算",IF(AP57=2,"ベア加算なし","")),"")</f>
        <v/>
      </c>
      <c r="BB48" s="1005"/>
      <c r="BC48" s="1005"/>
      <c r="BD48" s="1005"/>
      <c r="BE48" s="1006" t="str">
        <f>AS48&amp;AW48&amp;BA48</f>
        <v>特定加算なし</v>
      </c>
      <c r="BF48" s="1006"/>
      <c r="BG48" s="1006"/>
      <c r="BH48" s="1006"/>
      <c r="BI48" s="1006"/>
      <c r="BJ48" s="1006"/>
      <c r="BK48" s="1006"/>
      <c r="BL48" s="1006"/>
      <c r="BM48" s="1006"/>
      <c r="BN48" s="1006"/>
      <c r="BO48" s="1006"/>
      <c r="BP48" s="1006"/>
      <c r="BQ48" s="241"/>
      <c r="BR48" s="241"/>
      <c r="BS48" s="241"/>
      <c r="BT48" s="241"/>
      <c r="BU48" s="241"/>
      <c r="BV48" s="241"/>
      <c r="BW48" s="241"/>
      <c r="BX48" s="241"/>
      <c r="BY48" s="241"/>
      <c r="BZ48" s="241"/>
      <c r="CD48" s="242"/>
    </row>
    <row r="49" spans="2:82" ht="18" customHeight="1">
      <c r="B49" s="1141" t="s">
        <v>2158</v>
      </c>
      <c r="C49" s="1142"/>
      <c r="D49" s="1142"/>
      <c r="E49" s="1142"/>
      <c r="F49" s="1143"/>
      <c r="G49" s="1126" t="str">
        <f>IFERROR(IF(AND(OR(AH58=1,AH58=2),OR(AH59=1,AH59=2),OR(AH60=1,AH60=2)),"処遇加算Ⅰ",IF(AND(OR(AH58=1,AH58=2),OR(AH59=1,AH59=2),OR(AH60=0,AH60=3)),"処遇加算Ⅱ",IF(OR(OR(AH58=1,AH58=2),OR(AH59=1,AH59=2)),"処遇加算Ⅲ",""))),"")</f>
        <v/>
      </c>
      <c r="H49" s="1127"/>
      <c r="I49" s="1127"/>
      <c r="J49" s="1127"/>
      <c r="K49" s="1152"/>
      <c r="L49" s="1126" t="str">
        <f>IFERROR(IF(G9="","",IF(AND(AH61=1,AH62=1,AH63=1),"特定加算Ⅰ",IF(AND(AH61=1,AH62=2,AH63=1),"特定加算Ⅱ",IF(OR(AH61=2,AH62=2,AH63=2),"特定加算なし","")))),"")</f>
        <v/>
      </c>
      <c r="M49" s="1127"/>
      <c r="N49" s="1127"/>
      <c r="O49" s="1127"/>
      <c r="P49" s="1128"/>
      <c r="Q49" s="1129" t="str">
        <f>IFERROR(IF(OR(L9="ベア加算",AND(L9="ベア加算なし",AH57=1)),"ベア加算",IF(AH57=2,"ベア加算なし","")),"")</f>
        <v/>
      </c>
      <c r="R49" s="1127"/>
      <c r="S49" s="1127"/>
      <c r="T49" s="1127"/>
      <c r="U49" s="1128"/>
      <c r="V49" s="1130" t="s">
        <v>10</v>
      </c>
      <c r="W49" s="1131"/>
      <c r="X49" s="1131"/>
      <c r="Y49" s="1131"/>
      <c r="Z49" s="1131"/>
      <c r="AA49" s="1048"/>
      <c r="AB49" s="1048"/>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1" t="s">
        <v>2159</v>
      </c>
      <c r="C50" s="1142"/>
      <c r="D50" s="1142"/>
      <c r="E50" s="1142"/>
      <c r="F50" s="1143"/>
      <c r="G50" s="1147" t="str">
        <f>IFERROR(VLOOKUP(Y5,【参考】数式用!$A$5:$J$27,MATCH(G49,【参考】数式用!$B$4:$J$4,0)+1,0),"")</f>
        <v/>
      </c>
      <c r="H50" s="1148"/>
      <c r="I50" s="1148"/>
      <c r="J50" s="1148"/>
      <c r="K50" s="1149"/>
      <c r="L50" s="1147" t="str">
        <f>IFERROR(VLOOKUP(Y5,【参考】数式用!$A$5:$J$27,MATCH(L49,【参考】数式用!$B$4:$J$4,0)+1,0),"")</f>
        <v/>
      </c>
      <c r="M50" s="1148"/>
      <c r="N50" s="1148"/>
      <c r="O50" s="1148"/>
      <c r="P50" s="1150"/>
      <c r="Q50" s="1151" t="str">
        <f>IFERROR(VLOOKUP(Y5,【参考】数式用!$A$5:$J$27,MATCH(Q49,【参考】数式用!$B$4:$J$4,0)+1,0),"")</f>
        <v/>
      </c>
      <c r="R50" s="1148"/>
      <c r="S50" s="1148"/>
      <c r="T50" s="1148"/>
      <c r="U50" s="1150"/>
      <c r="V50" s="1106">
        <f>SUM(G50,L50,Q50)</f>
        <v>0</v>
      </c>
      <c r="W50" s="1107"/>
      <c r="X50" s="1107"/>
      <c r="Y50" s="1107"/>
      <c r="Z50" s="1107"/>
      <c r="AA50" s="1048"/>
      <c r="AB50" s="1048"/>
      <c r="AC50" s="1160" t="str">
        <f>IFERROR(VLOOKUP(Y5,【参考】数式用!$A$5:$AB$27,MATCH(AC49,【参考】数式用!$B$4:$AB$4,0)+1,FALSE),"")</f>
        <v/>
      </c>
      <c r="AD50" s="1161"/>
      <c r="AE50" s="1161"/>
      <c r="AF50" s="1161"/>
      <c r="AG50" s="1161"/>
      <c r="AH50" s="1162"/>
      <c r="AS50" s="1003" t="s">
        <v>2190</v>
      </c>
      <c r="AT50" s="1003"/>
      <c r="AU50" s="1003"/>
      <c r="AV50" s="1003"/>
      <c r="AW50" s="1003" t="s">
        <v>2191</v>
      </c>
      <c r="AX50" s="1003"/>
      <c r="AY50" s="1003"/>
      <c r="AZ50" s="1003"/>
      <c r="BA50" s="1003" t="s">
        <v>13</v>
      </c>
      <c r="BB50" s="1003"/>
      <c r="BC50" s="1003"/>
      <c r="BD50" s="1003"/>
      <c r="BE50" s="1003" t="s">
        <v>2192</v>
      </c>
      <c r="BF50" s="1003"/>
      <c r="BG50" s="1003"/>
      <c r="BH50" s="1003"/>
      <c r="BI50" s="1003" t="s">
        <v>2195</v>
      </c>
      <c r="BJ50" s="1003"/>
      <c r="BK50" s="1003"/>
      <c r="BL50" s="1003"/>
      <c r="BM50" s="241"/>
      <c r="BN50" s="1003" t="s">
        <v>2194</v>
      </c>
      <c r="BO50" s="1003"/>
      <c r="BP50" s="1003"/>
      <c r="BQ50" s="1003"/>
      <c r="BR50" s="1003"/>
      <c r="BS50" s="1003"/>
      <c r="BT50" s="241"/>
      <c r="BV50" s="1164" t="s">
        <v>2197</v>
      </c>
      <c r="BW50" s="1165"/>
      <c r="BX50" s="1165"/>
      <c r="BY50" s="1165"/>
      <c r="BZ50" s="1165"/>
      <c r="CA50" s="1166"/>
      <c r="CD50" s="242"/>
    </row>
    <row r="51" spans="2:82" ht="17.25" customHeight="1">
      <c r="B51" s="1144" t="s">
        <v>2288</v>
      </c>
      <c r="C51" s="1145"/>
      <c r="D51" s="1145"/>
      <c r="E51" s="1145"/>
      <c r="F51" s="1146"/>
      <c r="G51" s="1021" t="str">
        <f>IFERROR(ROUNDDOWN(ROUND(AM5*G50,0)*P5,0)*H53,"")</f>
        <v/>
      </c>
      <c r="H51" s="1021"/>
      <c r="I51" s="1021"/>
      <c r="J51" s="1021"/>
      <c r="K51" s="148" t="s">
        <v>2283</v>
      </c>
      <c r="L51" s="1020" t="str">
        <f>IFERROR(ROUNDDOWN(ROUND(AM5*L50,0)*P5,0)*H53,"")</f>
        <v/>
      </c>
      <c r="M51" s="1021"/>
      <c r="N51" s="1021"/>
      <c r="O51" s="1021"/>
      <c r="P51" s="148" t="s">
        <v>2283</v>
      </c>
      <c r="Q51" s="1020" t="str">
        <f>IFERROR(ROUNDDOWN(ROUND(AM5*Q50,0)*P5,0)*H53,"")</f>
        <v/>
      </c>
      <c r="R51" s="1021"/>
      <c r="S51" s="1021"/>
      <c r="T51" s="1021"/>
      <c r="U51" s="149" t="s">
        <v>2283</v>
      </c>
      <c r="V51" s="1124">
        <f>IFERROR(SUM(G51,L51,Q51),"")</f>
        <v>0</v>
      </c>
      <c r="W51" s="1125"/>
      <c r="X51" s="1125"/>
      <c r="Y51" s="1125"/>
      <c r="Z51" s="150" t="s">
        <v>2283</v>
      </c>
      <c r="AB51" s="151"/>
      <c r="AC51" s="1020" t="str">
        <f>IFERROR(ROUNDDOWN(ROUND(AM5*AC50,0)*P5,0)*AD53,"")</f>
        <v/>
      </c>
      <c r="AD51" s="1021"/>
      <c r="AE51" s="1021"/>
      <c r="AF51" s="1021"/>
      <c r="AG51" s="1021"/>
      <c r="AH51" s="149" t="s">
        <v>2283</v>
      </c>
      <c r="AS51" s="1008" t="str">
        <f>IFERROR(ROUNDDOWN(ROUND(AM5*(G50-B10),0)*P5,0)*H53,"")</f>
        <v/>
      </c>
      <c r="AT51" s="1008"/>
      <c r="AU51" s="1008"/>
      <c r="AV51" s="1008"/>
      <c r="AW51" s="1008" t="str">
        <f>IFERROR(ROUNDDOWN(ROUND(AM5*(L50-G10),0)*P5,0)*H53,"")</f>
        <v/>
      </c>
      <c r="AX51" s="1008"/>
      <c r="AY51" s="1008"/>
      <c r="AZ51" s="1008"/>
      <c r="BA51" s="1008" t="str">
        <f>IFERROR(ROUNDDOWN(ROUND(AM5*(Q50-L10),0)*P5,0)*H53,"")</f>
        <v/>
      </c>
      <c r="BB51" s="1008"/>
      <c r="BC51" s="1008"/>
      <c r="BD51" s="1008"/>
      <c r="BE51" s="1008" t="str">
        <f>IFERROR(ROUNDDOWN(ROUND(AM5*(AC50-Q10),0)*P5,0)*AD53,"")</f>
        <v/>
      </c>
      <c r="BF51" s="1008"/>
      <c r="BG51" s="1008"/>
      <c r="BH51" s="1008"/>
      <c r="BI51" s="1008">
        <f>SUM(AS51:BH51)</f>
        <v>0</v>
      </c>
      <c r="BJ51" s="1008"/>
      <c r="BK51" s="1008"/>
      <c r="BL51" s="1008"/>
      <c r="BM51" s="241"/>
      <c r="BN51" s="1008" t="str">
        <f>IFERROR(ROUNDDOWN(ROUNDDOWN(ROUND(AM5*(VLOOKUP(Y5,【参考】数式用!$A$5:$AB$27,14,FALSE)),0)*P5,0)*AD53*0.5,0),"")</f>
        <v/>
      </c>
      <c r="BO51" s="1008"/>
      <c r="BP51" s="1008"/>
      <c r="BQ51" s="1008"/>
      <c r="BR51" s="1008"/>
      <c r="BS51" s="1008"/>
      <c r="BT51" s="241"/>
      <c r="BV51" s="1167">
        <f>IF(AND(Q49="ベア加算なし",BA48="ベア加算"),ROUNDDOWN(ROUND(AM5*VLOOKUP(Y5,【参考】数式用!$A$5:$AB$27,9,FALSE),0)*P5,0)*AD53,0)</f>
        <v>0</v>
      </c>
      <c r="BW51" s="1168"/>
      <c r="BX51" s="1168"/>
      <c r="BY51" s="1168"/>
      <c r="BZ51" s="1168"/>
      <c r="CA51" s="1169"/>
      <c r="CD51" s="242"/>
    </row>
    <row r="52" spans="2:82" ht="13.5" customHeight="1">
      <c r="B52" s="1144"/>
      <c r="C52" s="1145"/>
      <c r="D52" s="1145"/>
      <c r="E52" s="1145"/>
      <c r="F52" s="1146"/>
      <c r="G52" s="1024" t="str">
        <f>IFERROR("("&amp;TEXT(G51/H53,"#,##0円")&amp;"/月)","")</f>
        <v/>
      </c>
      <c r="H52" s="1019"/>
      <c r="I52" s="1019"/>
      <c r="J52" s="1019"/>
      <c r="K52" s="1019"/>
      <c r="L52" s="1019" t="str">
        <f>IFERROR("("&amp;TEXT(L51/H53,"#,##0円")&amp;"/月)","")</f>
        <v/>
      </c>
      <c r="M52" s="1019"/>
      <c r="N52" s="1019"/>
      <c r="O52" s="1019"/>
      <c r="P52" s="1019"/>
      <c r="Q52" s="1019" t="str">
        <f>IFERROR("("&amp;TEXT(Q51/H53,"#,##0円")&amp;"/月)","")</f>
        <v/>
      </c>
      <c r="R52" s="1019"/>
      <c r="S52" s="1019"/>
      <c r="T52" s="1019"/>
      <c r="U52" s="1019"/>
      <c r="V52" s="1019" t="str">
        <f>IFERROR("("&amp;TEXT(V51/H53,"#,##0円")&amp;"/月)","")</f>
        <v>(0円/月)</v>
      </c>
      <c r="W52" s="1019"/>
      <c r="X52" s="1019"/>
      <c r="Y52" s="1019"/>
      <c r="Z52" s="1019"/>
      <c r="AB52" s="151"/>
      <c r="AC52" s="1022" t="str">
        <f>IFERROR("("&amp;TEXT(AC51/AD53,"#,##0円")&amp;"/月)","")</f>
        <v/>
      </c>
      <c r="AD52" s="1023"/>
      <c r="AE52" s="1023"/>
      <c r="AF52" s="1023"/>
      <c r="AG52" s="1023"/>
      <c r="AH52" s="102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6" t="s">
        <v>239</v>
      </c>
      <c r="V56" s="1006"/>
      <c r="W56" s="1006"/>
      <c r="X56" s="1006"/>
      <c r="Y56" s="1006"/>
      <c r="Z56" s="1006"/>
      <c r="AA56" s="245"/>
      <c r="AB56" s="249"/>
      <c r="AC56" s="1006" t="str">
        <f>IF(F15=4,"R6.4～R6.5",IF(F15=5,"R6.5",""))</f>
        <v>R6.4～R6.5</v>
      </c>
      <c r="AD56" s="1006"/>
      <c r="AE56" s="1006"/>
      <c r="AF56" s="1006"/>
      <c r="AG56" s="1006"/>
      <c r="AH56" s="1006"/>
      <c r="AI56" s="250"/>
      <c r="AJ56" s="249"/>
      <c r="AK56" s="1006" t="str">
        <f>IF(OR(F15=4,F15=5),"R6.6","R"&amp;D15&amp;"."&amp;F15)&amp;"～R"&amp;K15&amp;"."&amp;M15</f>
        <v>R6.6～R7.3</v>
      </c>
      <c r="AL56" s="1006"/>
      <c r="AM56" s="1006"/>
      <c r="AN56" s="1006"/>
      <c r="AO56" s="1006"/>
      <c r="AP56" s="1006"/>
      <c r="AQ56" s="245"/>
      <c r="AR56" s="245"/>
      <c r="AS56" s="1009" t="s">
        <v>2404</v>
      </c>
      <c r="AT56" s="1009"/>
      <c r="AU56" s="1009"/>
      <c r="AV56" s="1009"/>
      <c r="AW56" s="1009" t="s">
        <v>2403</v>
      </c>
      <c r="AX56" s="1009"/>
      <c r="AY56" s="1009"/>
      <c r="AZ56" s="1009"/>
    </row>
    <row r="57" spans="2:82" ht="15.95" customHeight="1">
      <c r="U57" s="1003" t="s">
        <v>2198</v>
      </c>
      <c r="V57" s="1003"/>
      <c r="W57" s="1003"/>
      <c r="X57" s="1003"/>
      <c r="Y57" s="1003"/>
      <c r="Z57" s="527" t="str">
        <f>IF(AND(B9&lt;&gt;"処遇加算なし",F15=4),IF(V21="✓",1,IF(V22="✓",2,"")),"")</f>
        <v/>
      </c>
      <c r="AA57" s="245"/>
      <c r="AB57" s="249"/>
      <c r="AC57" s="1003" t="s">
        <v>2198</v>
      </c>
      <c r="AD57" s="1003"/>
      <c r="AE57" s="1003"/>
      <c r="AF57" s="1003"/>
      <c r="AG57" s="1003"/>
      <c r="AH57" s="170">
        <f>IF(AND(F15&lt;&gt;4,F15&lt;&gt;5),0,IF(AT8="○",1,0))</f>
        <v>0</v>
      </c>
      <c r="AI57" s="253"/>
      <c r="AJ57" s="249"/>
      <c r="AK57" s="1003" t="s">
        <v>2198</v>
      </c>
      <c r="AL57" s="1003"/>
      <c r="AM57" s="1003"/>
      <c r="AN57" s="1003"/>
      <c r="AO57" s="1003"/>
      <c r="AP57" s="170">
        <f>IF(AT8="○",1,0)</f>
        <v>0</v>
      </c>
      <c r="AQ57" s="245"/>
      <c r="AR57" s="245"/>
      <c r="AS57" s="1002"/>
      <c r="AT57" s="1002"/>
      <c r="AU57" s="1002"/>
      <c r="AV57" s="1002"/>
      <c r="AW57" s="1010"/>
      <c r="AX57" s="1010"/>
      <c r="AY57" s="1010"/>
      <c r="AZ57" s="1010"/>
      <c r="BL57" s="251"/>
      <c r="BN57" s="251"/>
      <c r="BO57" s="251"/>
      <c r="BP57" s="251"/>
      <c r="BQ57" s="251"/>
      <c r="BR57" s="251"/>
      <c r="BS57" s="251"/>
      <c r="BT57" s="251"/>
      <c r="BU57" s="251"/>
      <c r="BV57" s="251"/>
      <c r="BW57" s="251"/>
      <c r="BX57" s="251"/>
      <c r="BY57" s="251"/>
      <c r="BZ57" s="251"/>
      <c r="CA57" s="251"/>
      <c r="CB57" s="251"/>
      <c r="CD57" s="254"/>
    </row>
    <row r="58" spans="2:82" ht="15.95" customHeight="1">
      <c r="U58" s="1012" t="s">
        <v>2199</v>
      </c>
      <c r="V58" s="1012"/>
      <c r="W58" s="1012"/>
      <c r="X58" s="1012"/>
      <c r="Y58" s="1012"/>
      <c r="Z58" s="527" t="str">
        <f>IF(AND(B9&lt;&gt;"処遇加算なし",F15=4),IF(V24="✓",1,IF(V25="✓",2,IF(V26="✓",3,""))),"")</f>
        <v/>
      </c>
      <c r="AA58" s="245"/>
      <c r="AB58" s="249"/>
      <c r="AC58" s="1012" t="s">
        <v>2199</v>
      </c>
      <c r="AD58" s="1012"/>
      <c r="AE58" s="1012"/>
      <c r="AF58" s="1012"/>
      <c r="AG58" s="1012"/>
      <c r="AH58" s="170">
        <f>IF(AND(F15&lt;&gt;4,F15&lt;&gt;5),0,IF(AU8="○",1,3))</f>
        <v>3</v>
      </c>
      <c r="AI58" s="253"/>
      <c r="AJ58" s="249"/>
      <c r="AK58" s="1012" t="s">
        <v>2199</v>
      </c>
      <c r="AL58" s="1012"/>
      <c r="AM58" s="1012"/>
      <c r="AN58" s="1012"/>
      <c r="AO58" s="1012"/>
      <c r="AP58" s="170">
        <f>IF(AU8="○",1,3)</f>
        <v>3</v>
      </c>
      <c r="AQ58" s="245"/>
      <c r="AR58" s="245"/>
      <c r="AS58" s="1003" t="str">
        <f>IF(OR(AND(Z58=1,AH58=3),AND(Z58=1,AP58=3),AND(Z58=2,AH58=3,AH59=3),AND(Z58=2,AP58=3,AP59=3)),"○","")</f>
        <v/>
      </c>
      <c r="AT58" s="1003"/>
      <c r="AU58" s="1003"/>
      <c r="AV58" s="1003"/>
      <c r="AW58" s="1003" t="str">
        <f>IF(OR(AND(Z58=1,AH58=2),AND(Z58=1,AP58=2),AND(Z58=2,AH58=2,AH59=2),AND(Z58=2,AP58=2,AP59=2)),"○","")</f>
        <v/>
      </c>
      <c r="AX58" s="1003"/>
      <c r="AY58" s="1003"/>
      <c r="AZ58" s="1003"/>
      <c r="BL58" s="251"/>
      <c r="BN58" s="251"/>
      <c r="BO58" s="251"/>
      <c r="BP58" s="251"/>
      <c r="BQ58" s="251"/>
      <c r="BR58" s="251"/>
      <c r="BS58" s="251"/>
      <c r="BT58" s="251"/>
      <c r="BU58" s="251"/>
      <c r="BV58" s="251"/>
      <c r="BW58" s="251"/>
      <c r="BX58" s="251"/>
      <c r="BY58" s="251"/>
      <c r="BZ58" s="251"/>
      <c r="CA58" s="251"/>
      <c r="CB58" s="251"/>
      <c r="CD58" s="254"/>
    </row>
    <row r="59" spans="2:82" ht="15.95" customHeight="1">
      <c r="U59" s="1012" t="s">
        <v>2200</v>
      </c>
      <c r="V59" s="1012"/>
      <c r="W59" s="1012"/>
      <c r="X59" s="1012"/>
      <c r="Y59" s="1012"/>
      <c r="Z59" s="527" t="str">
        <f>IF(AND(B9&lt;&gt;"処遇加算なし",F15=4),IF(V28="✓",1,IF(V29="✓",2,IF(V30="✓",3,""))),"")</f>
        <v/>
      </c>
      <c r="AA59" s="245"/>
      <c r="AB59" s="249"/>
      <c r="AC59" s="1012" t="s">
        <v>2200</v>
      </c>
      <c r="AD59" s="1012"/>
      <c r="AE59" s="1012"/>
      <c r="AF59" s="1012"/>
      <c r="AG59" s="1012"/>
      <c r="AH59" s="170">
        <f>IF(AND(F15&lt;&gt;4,F15&lt;&gt;5),0,IF(AV8="○",1,3))</f>
        <v>3</v>
      </c>
      <c r="AI59" s="253"/>
      <c r="AJ59" s="249"/>
      <c r="AK59" s="1012" t="s">
        <v>2200</v>
      </c>
      <c r="AL59" s="1012"/>
      <c r="AM59" s="1012"/>
      <c r="AN59" s="1012"/>
      <c r="AO59" s="1012"/>
      <c r="AP59" s="170">
        <f>IF(AV8="○",1,3)</f>
        <v>3</v>
      </c>
      <c r="AQ59" s="245"/>
      <c r="AR59" s="245"/>
      <c r="AS59" s="1003" t="str">
        <f>IF(OR(AND(Z59=1,AH59=3),AND(Z59=1,AP59=3),AND(Z59=2,AH58=3,AH59=3),AND(Z59=2,AP58=3,AP59=3)),"○","")</f>
        <v/>
      </c>
      <c r="AT59" s="1003"/>
      <c r="AU59" s="1003"/>
      <c r="AV59" s="1003"/>
      <c r="AW59" s="1003" t="str">
        <f>IF(OR(AND(Z59=1,AH58=2),AND(Z59=1,AP58=2),AND(Z59=2,AH58=2,AH59=2),AND(Z59=2,AP58=2,AP59=2)),"○","")</f>
        <v/>
      </c>
      <c r="AX59" s="1003"/>
      <c r="AY59" s="1003"/>
      <c r="AZ59" s="1003"/>
      <c r="BL59" s="251"/>
      <c r="BN59" s="251"/>
      <c r="BO59" s="251"/>
      <c r="BP59" s="251"/>
      <c r="BQ59" s="251"/>
      <c r="BR59" s="251"/>
      <c r="BS59" s="251"/>
      <c r="BT59" s="251"/>
      <c r="BU59" s="251"/>
      <c r="BV59" s="251"/>
      <c r="BW59" s="251"/>
      <c r="BX59" s="251"/>
      <c r="BY59" s="251"/>
      <c r="BZ59" s="251"/>
      <c r="CA59" s="251"/>
      <c r="CB59" s="251"/>
      <c r="CD59" s="254"/>
    </row>
    <row r="60" spans="2:82" ht="15.95" customHeight="1">
      <c r="U60" s="1012" t="s">
        <v>2201</v>
      </c>
      <c r="V60" s="1012"/>
      <c r="W60" s="1012"/>
      <c r="X60" s="1012"/>
      <c r="Y60" s="1012"/>
      <c r="Z60" s="527" t="str">
        <f>IF(AND(B9&lt;&gt;"処遇加算なし",F15=4),IF(V32="✓",1,IF(V33="✓",2,"")),"")</f>
        <v/>
      </c>
      <c r="AA60" s="245"/>
      <c r="AB60" s="249"/>
      <c r="AC60" s="1012" t="s">
        <v>2201</v>
      </c>
      <c r="AD60" s="1012"/>
      <c r="AE60" s="1012"/>
      <c r="AF60" s="1012"/>
      <c r="AG60" s="1012"/>
      <c r="AH60" s="170">
        <f>IF(AND(F15&lt;&gt;4,F15&lt;&gt;5),0,IF(AW8="○",1,3))</f>
        <v>3</v>
      </c>
      <c r="AI60" s="253"/>
      <c r="AJ60" s="249"/>
      <c r="AK60" s="1012" t="s">
        <v>2201</v>
      </c>
      <c r="AL60" s="1012"/>
      <c r="AM60" s="1012"/>
      <c r="AN60" s="1012"/>
      <c r="AO60" s="1012"/>
      <c r="AP60" s="170">
        <f>IF(AW8="○",1,3)</f>
        <v>3</v>
      </c>
      <c r="AQ60" s="245"/>
      <c r="AR60" s="245"/>
      <c r="AS60" s="1004" t="str">
        <f>IF(OR(AND(Z60=1,AH60=3),AND(Z60=1,AP60=3)),"○","")</f>
        <v/>
      </c>
      <c r="AT60" s="1004"/>
      <c r="AU60" s="1004"/>
      <c r="AV60" s="1004"/>
      <c r="AW60" s="1004" t="str">
        <f>IF(OR(AND(Z60=1,AH60=2),AND(Z60=1,AP60=2)),"○","")</f>
        <v/>
      </c>
      <c r="AX60" s="1004"/>
      <c r="AY60" s="1004"/>
      <c r="AZ60" s="1004"/>
      <c r="BL60" s="251"/>
      <c r="BN60" s="251"/>
      <c r="BO60" s="251"/>
      <c r="BP60" s="251"/>
      <c r="BQ60" s="251"/>
      <c r="BR60" s="251"/>
      <c r="BS60" s="251"/>
      <c r="BT60" s="251"/>
      <c r="BU60" s="251"/>
      <c r="BV60" s="251"/>
      <c r="BW60" s="251"/>
      <c r="BX60" s="251"/>
      <c r="BY60" s="251"/>
      <c r="BZ60" s="251"/>
      <c r="CA60" s="251"/>
      <c r="CB60" s="251"/>
      <c r="CD60" s="254"/>
    </row>
    <row r="61" spans="2:82" ht="15.95" customHeight="1">
      <c r="U61" s="1012" t="s">
        <v>2202</v>
      </c>
      <c r="V61" s="1012"/>
      <c r="W61" s="1012"/>
      <c r="X61" s="1012"/>
      <c r="Y61" s="1012"/>
      <c r="Z61" s="527" t="str">
        <f>IF(AND(B9&lt;&gt;"処遇加算なし",F15=4),IF(V36="✓",1,IF(V37="✓",2,"")),"")</f>
        <v/>
      </c>
      <c r="AA61" s="245"/>
      <c r="AB61" s="249"/>
      <c r="AC61" s="1012" t="s">
        <v>2202</v>
      </c>
      <c r="AD61" s="1012"/>
      <c r="AE61" s="1012"/>
      <c r="AF61" s="1012"/>
      <c r="AG61" s="1012"/>
      <c r="AH61" s="170">
        <f>IF(AND(F15&lt;&gt;4,F15&lt;&gt;5),0,IF(AX8="○",1,2))</f>
        <v>2</v>
      </c>
      <c r="AI61" s="253"/>
      <c r="AJ61" s="249"/>
      <c r="AK61" s="1012" t="s">
        <v>2202</v>
      </c>
      <c r="AL61" s="1012"/>
      <c r="AM61" s="1012"/>
      <c r="AN61" s="1012"/>
      <c r="AO61" s="1012"/>
      <c r="AP61" s="170">
        <f>IF(AX8="○",1,2)</f>
        <v>2</v>
      </c>
      <c r="AQ61" s="245"/>
      <c r="AR61" s="245"/>
      <c r="AS61" s="1003" t="str">
        <f>IF(OR(AND(Z61=1,AH61=2),AND(Z61=1,AP61=2)),"○","")</f>
        <v/>
      </c>
      <c r="AT61" s="1003"/>
      <c r="AU61" s="1003"/>
      <c r="AV61" s="1003"/>
      <c r="AW61" s="1011" t="str">
        <f>IF(OR((AD61-AL61)&lt;0,(AD61-AT61)&lt;0),"!","")</f>
        <v/>
      </c>
      <c r="AX61" s="1011"/>
      <c r="AY61" s="1011"/>
      <c r="AZ61" s="1011"/>
      <c r="BL61" s="251"/>
      <c r="BN61" s="251"/>
      <c r="BO61" s="251"/>
      <c r="BP61" s="251"/>
      <c r="BQ61" s="251"/>
      <c r="BR61" s="251"/>
      <c r="BS61" s="251"/>
      <c r="BT61" s="251"/>
      <c r="BU61" s="251"/>
      <c r="BV61" s="251"/>
      <c r="BW61" s="251"/>
      <c r="BX61" s="251"/>
      <c r="BY61" s="251"/>
      <c r="BZ61" s="251"/>
      <c r="CA61" s="251"/>
      <c r="CB61" s="251"/>
      <c r="CD61" s="254"/>
    </row>
    <row r="62" spans="2:82" ht="15.95" customHeight="1">
      <c r="U62" s="1012" t="s">
        <v>2203</v>
      </c>
      <c r="V62" s="1012"/>
      <c r="W62" s="1012"/>
      <c r="X62" s="1012"/>
      <c r="Y62" s="1012"/>
      <c r="Z62" s="527" t="str">
        <f>IF(AND(B9&lt;&gt;"処遇加算なし",F15=4),IF(V40="✓",1,IF(V41="✓",2,"")),"")</f>
        <v/>
      </c>
      <c r="AA62" s="245"/>
      <c r="AB62" s="249"/>
      <c r="AC62" s="1012" t="s">
        <v>2203</v>
      </c>
      <c r="AD62" s="1012"/>
      <c r="AE62" s="1012"/>
      <c r="AF62" s="1012"/>
      <c r="AG62" s="1012"/>
      <c r="AH62" s="170">
        <f>IF(AND(F15&lt;&gt;4,F15&lt;&gt;5),0,IF(AY8="○",1,2))</f>
        <v>2</v>
      </c>
      <c r="AI62" s="253"/>
      <c r="AJ62" s="249"/>
      <c r="AK62" s="1012" t="s">
        <v>2203</v>
      </c>
      <c r="AL62" s="1012"/>
      <c r="AM62" s="1012"/>
      <c r="AN62" s="1012"/>
      <c r="AO62" s="1012"/>
      <c r="AP62" s="170">
        <f>IF(AY8="○",1,2)</f>
        <v>2</v>
      </c>
      <c r="AQ62" s="245"/>
      <c r="AR62" s="245"/>
      <c r="AS62" s="1003" t="str">
        <f>IF(OR(AND(Z62=1,AH62=2),AND(Z62=1,AP62=2)),"○","")</f>
        <v/>
      </c>
      <c r="AT62" s="1003"/>
      <c r="AU62" s="1003"/>
      <c r="AV62" s="1003"/>
      <c r="AW62" s="1011" t="str">
        <f>IF(OR((AD62-AL62)&lt;0,(AD62-AT62)&lt;0),"!","")</f>
        <v/>
      </c>
      <c r="AX62" s="1011"/>
      <c r="AY62" s="1011"/>
      <c r="AZ62" s="1011"/>
      <c r="BL62" s="251"/>
      <c r="BN62" s="251"/>
      <c r="BO62" s="251"/>
      <c r="BP62" s="251"/>
      <c r="BQ62" s="251"/>
      <c r="BR62" s="251"/>
      <c r="BS62" s="251"/>
      <c r="BT62" s="251"/>
      <c r="BU62" s="251"/>
      <c r="BV62" s="251"/>
      <c r="BW62" s="251"/>
      <c r="BX62" s="251"/>
      <c r="BY62" s="251"/>
      <c r="BZ62" s="251"/>
      <c r="CA62" s="251"/>
      <c r="CB62" s="251"/>
      <c r="CD62" s="254"/>
    </row>
    <row r="63" spans="2:82" ht="15.95" customHeight="1">
      <c r="U63" s="1003" t="s">
        <v>2204</v>
      </c>
      <c r="V63" s="1003"/>
      <c r="W63" s="1003"/>
      <c r="X63" s="1003"/>
      <c r="Y63" s="1003"/>
      <c r="Z63" s="527" t="str">
        <f>IF(AND(B9&lt;&gt;"処遇加算なし",F15=4),IF(V44="✓",1,IF(V45="✓",2,"")),"")</f>
        <v/>
      </c>
      <c r="AA63" s="245"/>
      <c r="AB63" s="249"/>
      <c r="AC63" s="1003" t="s">
        <v>2204</v>
      </c>
      <c r="AD63" s="1003"/>
      <c r="AE63" s="1003"/>
      <c r="AF63" s="1003"/>
      <c r="AG63" s="1003"/>
      <c r="AH63" s="170">
        <f>IF(AND(F15&lt;&gt;4,F15&lt;&gt;5),0,IF(AZ8="○",1,2))</f>
        <v>2</v>
      </c>
      <c r="AI63" s="253"/>
      <c r="AJ63" s="249"/>
      <c r="AK63" s="1003" t="s">
        <v>2204</v>
      </c>
      <c r="AL63" s="1003"/>
      <c r="AM63" s="1003"/>
      <c r="AN63" s="1003"/>
      <c r="AO63" s="1003"/>
      <c r="AP63" s="170">
        <f>IF(AZ8="○",1,2)</f>
        <v>2</v>
      </c>
      <c r="AQ63" s="245"/>
      <c r="AR63" s="245"/>
      <c r="AS63" s="1003" t="str">
        <f>IF(OR(AND(Z63=1,AH63=2),AND(Z63=1,AP63=2)),"○","")</f>
        <v/>
      </c>
      <c r="AT63" s="1003"/>
      <c r="AU63" s="1003"/>
      <c r="AV63" s="1003"/>
      <c r="AW63" s="1011" t="str">
        <f>IF(OR((AD63-AL63)&lt;0,(AD63-AT63)&lt;0),"!","")</f>
        <v/>
      </c>
      <c r="AX63" s="1011"/>
      <c r="AY63" s="1011"/>
      <c r="AZ63" s="1011"/>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election activeCell="AI1" sqref="AI1:AP1"/>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6" t="s">
        <v>2412</v>
      </c>
      <c r="O1" s="1056"/>
      <c r="P1" s="1056"/>
      <c r="Q1" s="1056"/>
      <c r="R1" s="1056"/>
      <c r="S1" s="1056"/>
      <c r="T1" s="1056"/>
      <c r="U1" s="1056"/>
      <c r="V1" s="1056"/>
      <c r="W1" s="1056"/>
      <c r="X1" s="1056"/>
      <c r="Y1" s="1056"/>
      <c r="Z1" s="1056"/>
      <c r="AA1" s="1056"/>
      <c r="AB1" s="1056"/>
      <c r="AC1" s="1056"/>
      <c r="AD1" s="1056"/>
      <c r="AE1" s="1056"/>
      <c r="AF1" s="1170" t="s">
        <v>25</v>
      </c>
      <c r="AG1" s="1170"/>
      <c r="AH1" s="1170"/>
      <c r="AI1" s="1171" t="str">
        <f>IF(G5="","",G5)</f>
        <v/>
      </c>
      <c r="AJ1" s="1171"/>
      <c r="AK1" s="1171"/>
      <c r="AL1" s="1171"/>
      <c r="AM1" s="1171"/>
      <c r="AN1" s="1171"/>
      <c r="AO1" s="1171"/>
      <c r="AP1" s="1171"/>
      <c r="AS1" s="999" t="str">
        <f>B9&amp;G9&amp;L9</f>
        <v/>
      </c>
      <c r="AT1" s="1000"/>
      <c r="AU1" s="1000"/>
      <c r="AV1" s="1000"/>
      <c r="AW1" s="1000"/>
      <c r="AX1" s="1000"/>
      <c r="AY1" s="1000"/>
      <c r="AZ1" s="1000"/>
      <c r="BA1" s="1000"/>
      <c r="BB1" s="1000"/>
      <c r="BC1" s="1000"/>
      <c r="BD1" s="1000"/>
      <c r="BE1" s="1001"/>
      <c r="BF1" s="998" t="str">
        <f>IFERROR(VLOOKUP(Y5,【参考】数式用!$AJ$2:$AK$24,2,FALSE),"")</f>
        <v/>
      </c>
      <c r="BG1" s="998"/>
      <c r="BH1" s="998"/>
      <c r="BI1" s="998"/>
      <c r="BJ1" s="998"/>
      <c r="BK1" s="998"/>
      <c r="BL1" s="998"/>
      <c r="BM1" s="998"/>
      <c r="BN1" s="998"/>
      <c r="BO1" s="998"/>
      <c r="BP1" s="998"/>
      <c r="CE1" s="174" t="s">
        <v>2374</v>
      </c>
    </row>
    <row r="2" spans="1:88" s="175" customFormat="1" ht="19.5" customHeight="1" thickBot="1">
      <c r="C2" s="173"/>
      <c r="D2" s="173"/>
      <c r="E2" s="173"/>
      <c r="F2" s="173"/>
      <c r="G2" s="173"/>
      <c r="H2" s="173"/>
      <c r="I2" s="173"/>
      <c r="J2" s="173"/>
      <c r="K2" s="173"/>
      <c r="L2" s="173"/>
      <c r="M2" s="173"/>
      <c r="N2" s="1056"/>
      <c r="O2" s="1056"/>
      <c r="P2" s="1056"/>
      <c r="Q2" s="1056"/>
      <c r="R2" s="1056"/>
      <c r="S2" s="1056"/>
      <c r="T2" s="1056"/>
      <c r="U2" s="1056"/>
      <c r="V2" s="1056"/>
      <c r="W2" s="1056"/>
      <c r="X2" s="1056"/>
      <c r="Y2" s="1056"/>
      <c r="Z2" s="1056"/>
      <c r="AA2" s="1056"/>
      <c r="AB2" s="1056"/>
      <c r="AC2" s="1056"/>
      <c r="AD2" s="1056"/>
      <c r="AE2" s="1056"/>
      <c r="AF2" s="173"/>
      <c r="AG2" s="173"/>
      <c r="AH2" s="173"/>
      <c r="AI2" s="173"/>
      <c r="AJ2" s="173"/>
      <c r="AK2" s="173"/>
      <c r="AL2" s="173"/>
      <c r="AM2" s="173"/>
      <c r="AN2" s="173"/>
      <c r="AO2" s="173"/>
      <c r="AP2" s="173"/>
      <c r="AQ2" s="531"/>
      <c r="AR2" s="531"/>
      <c r="CE2" s="986" t="s">
        <v>2377</v>
      </c>
      <c r="CF2" s="986"/>
      <c r="CG2" s="986"/>
      <c r="CH2" s="986"/>
      <c r="CI2" s="1172" t="str">
        <f>IF(AI1&lt;&gt;"",1,"")</f>
        <v/>
      </c>
      <c r="CJ2" s="117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6" t="s">
        <v>2371</v>
      </c>
      <c r="CF3" s="986"/>
      <c r="CG3" s="986"/>
      <c r="CH3" s="986"/>
      <c r="CI3" s="1174" t="str">
        <f>IF(AND(L9="ベア加算",Q49="ベア加算"),1,"")</f>
        <v/>
      </c>
      <c r="CJ3" s="1175"/>
    </row>
    <row r="4" spans="1:88" ht="25.5" customHeight="1">
      <c r="B4" s="1068" t="s">
        <v>2287</v>
      </c>
      <c r="C4" s="1068"/>
      <c r="D4" s="1068"/>
      <c r="E4" s="1068"/>
      <c r="F4" s="1068"/>
      <c r="G4" s="1068" t="s">
        <v>0</v>
      </c>
      <c r="H4" s="1068"/>
      <c r="I4" s="1068"/>
      <c r="J4" s="1067" t="s">
        <v>1</v>
      </c>
      <c r="K4" s="1067"/>
      <c r="L4" s="1067"/>
      <c r="M4" s="1067"/>
      <c r="N4" s="1067"/>
      <c r="O4" s="1067"/>
      <c r="P4" s="1069" t="s">
        <v>2157</v>
      </c>
      <c r="Q4" s="1070"/>
      <c r="R4" s="1070"/>
      <c r="S4" s="1071" t="s">
        <v>2</v>
      </c>
      <c r="T4" s="1072"/>
      <c r="U4" s="1072"/>
      <c r="V4" s="1072"/>
      <c r="W4" s="1072"/>
      <c r="X4" s="1072"/>
      <c r="Y4" s="1067" t="s">
        <v>3</v>
      </c>
      <c r="Z4" s="1067"/>
      <c r="AA4" s="1067"/>
      <c r="AB4" s="1067"/>
      <c r="AC4" s="1067"/>
      <c r="AD4" s="1067"/>
      <c r="AE4" s="1067" t="s">
        <v>2154</v>
      </c>
      <c r="AF4" s="1067"/>
      <c r="AG4" s="1067"/>
      <c r="AH4" s="1067"/>
      <c r="AI4" s="1067" t="s">
        <v>2155</v>
      </c>
      <c r="AJ4" s="1067"/>
      <c r="AK4" s="1067"/>
      <c r="AL4" s="1067"/>
      <c r="AM4" s="1067" t="s">
        <v>2153</v>
      </c>
      <c r="AN4" s="1067"/>
      <c r="AO4" s="1067"/>
      <c r="AP4" s="1067"/>
      <c r="AS4" s="183"/>
      <c r="AT4" s="1007" t="s">
        <v>2248</v>
      </c>
      <c r="AU4" s="1007" t="s">
        <v>2199</v>
      </c>
      <c r="AV4" s="1007" t="s">
        <v>2200</v>
      </c>
      <c r="AW4" s="1007" t="s">
        <v>2201</v>
      </c>
      <c r="AX4" s="1007" t="s">
        <v>2202</v>
      </c>
      <c r="AY4" s="1007" t="s">
        <v>2203</v>
      </c>
      <c r="AZ4" s="1007" t="s">
        <v>2247</v>
      </c>
      <c r="BA4" s="184"/>
      <c r="CE4" s="986" t="s">
        <v>2376</v>
      </c>
      <c r="CF4" s="986"/>
      <c r="CG4" s="986"/>
      <c r="CH4" s="986"/>
      <c r="CI4" s="977" t="str">
        <f>IF(OR(OR(G49="処遇加算Ⅰ",G49="処遇加算Ⅱ"),OR(AS48="処遇加算Ⅰ",AS48="処遇加算Ⅱ")),1,"")</f>
        <v/>
      </c>
      <c r="CJ4" s="978"/>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216"/>
      <c r="T5" s="1217"/>
      <c r="U5" s="1217"/>
      <c r="V5" s="1217"/>
      <c r="W5" s="1217"/>
      <c r="X5" s="1218"/>
      <c r="Y5" s="1219"/>
      <c r="Z5" s="1219"/>
      <c r="AA5" s="1219"/>
      <c r="AB5" s="1219"/>
      <c r="AC5" s="1219"/>
      <c r="AD5" s="1219"/>
      <c r="AE5" s="1035"/>
      <c r="AF5" s="1036"/>
      <c r="AG5" s="1036"/>
      <c r="AH5" s="1037"/>
      <c r="AI5" s="1035"/>
      <c r="AJ5" s="1036"/>
      <c r="AK5" s="1036"/>
      <c r="AL5" s="1037"/>
      <c r="AM5" s="1038">
        <f>AE5-AI5</f>
        <v>0</v>
      </c>
      <c r="AN5" s="1039"/>
      <c r="AO5" s="1039"/>
      <c r="AP5" s="1040"/>
      <c r="AS5" s="183"/>
      <c r="AT5" s="1007"/>
      <c r="AU5" s="1007"/>
      <c r="AV5" s="1007"/>
      <c r="AW5" s="1007"/>
      <c r="AX5" s="1007"/>
      <c r="AY5" s="1007"/>
      <c r="AZ5" s="1007"/>
      <c r="BA5" s="184"/>
      <c r="CE5" s="986" t="s">
        <v>2370</v>
      </c>
      <c r="CF5" s="986"/>
      <c r="CG5" s="986"/>
      <c r="CH5" s="986"/>
      <c r="CI5" s="977" t="str">
        <f>IF(OR(G49="処遇加算Ⅰ",AS48="処遇加算Ⅰ"),1,"")</f>
        <v/>
      </c>
      <c r="CJ5" s="978"/>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7"/>
      <c r="AU6" s="1007"/>
      <c r="AV6" s="1007"/>
      <c r="AW6" s="1007"/>
      <c r="AX6" s="1007"/>
      <c r="AY6" s="1007"/>
      <c r="AZ6" s="1007"/>
      <c r="BA6" s="184"/>
      <c r="CE6" s="986" t="s">
        <v>2373</v>
      </c>
      <c r="CF6" s="986"/>
      <c r="CG6" s="986"/>
      <c r="CH6" s="986"/>
      <c r="CI6" s="97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8"/>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7"/>
      <c r="AU7" s="1007"/>
      <c r="AV7" s="1007"/>
      <c r="AW7" s="1007"/>
      <c r="AX7" s="1007"/>
      <c r="AY7" s="1007"/>
      <c r="AZ7" s="1007"/>
      <c r="BA7" s="184"/>
      <c r="CE7" s="1163" t="s">
        <v>2372</v>
      </c>
      <c r="CF7" s="1163"/>
      <c r="CG7" s="1163"/>
      <c r="CH7" s="1163"/>
      <c r="CI7" s="977" t="str">
        <f>IF(AND(AH62=1,AD41=""),1,"")</f>
        <v/>
      </c>
      <c r="CJ7" s="978"/>
    </row>
    <row r="8" spans="1:88" ht="17.25" customHeight="1" thickBot="1">
      <c r="B8" s="1088" t="s">
        <v>2322</v>
      </c>
      <c r="C8" s="1089"/>
      <c r="D8" s="1089"/>
      <c r="E8" s="1089"/>
      <c r="F8" s="1089"/>
      <c r="G8" s="1089"/>
      <c r="H8" s="1089"/>
      <c r="I8" s="1089"/>
      <c r="J8" s="1089"/>
      <c r="K8" s="1089"/>
      <c r="L8" s="1089"/>
      <c r="M8" s="1089"/>
      <c r="N8" s="1089"/>
      <c r="O8" s="1089"/>
      <c r="P8" s="1089"/>
      <c r="Q8" s="1089"/>
      <c r="R8" s="1089"/>
      <c r="S8" s="1090"/>
      <c r="T8" s="996" t="s">
        <v>12</v>
      </c>
      <c r="U8" s="997"/>
      <c r="V8" s="1050" t="str">
        <f>IFERROR(IF(VLOOKUP(AS1,【参考】数式用2!E6:L23,3,FALSE)="","",VLOOKUP(AS1,【参考】数式用2!E6:L23,3,FALSE)),"")</f>
        <v/>
      </c>
      <c r="W8" s="1051"/>
      <c r="X8" s="1051"/>
      <c r="Y8" s="1051"/>
      <c r="Z8" s="1052"/>
      <c r="AA8" s="1031" t="str">
        <f>IFERROR(VLOOKUP(AS1,【参考】数式用2!E6:L23,4,FALSE),"")</f>
        <v/>
      </c>
      <c r="AB8" s="1031"/>
      <c r="AC8" s="1031"/>
      <c r="AD8" s="1031"/>
      <c r="AE8" s="1031"/>
      <c r="AF8" s="1031"/>
      <c r="AG8" s="1031"/>
      <c r="AH8" s="1031"/>
      <c r="AI8" s="1031"/>
      <c r="AJ8" s="1031"/>
      <c r="AK8" s="1031"/>
      <c r="AL8" s="1031"/>
      <c r="AM8" s="1031"/>
      <c r="AN8" s="1031"/>
      <c r="AO8" s="1031"/>
      <c r="AP8" s="1032"/>
      <c r="AS8" s="183"/>
      <c r="AT8" s="1157" t="str">
        <f>IF(L9="ベア加算","",IF(OR(V8="新加算Ⅰ",V8="新加算Ⅱ",V8="新加算Ⅲ",V8="新加算Ⅳ"),"○",""))</f>
        <v/>
      </c>
      <c r="AU8" s="115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5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57" t="str">
        <f>IF(OR(V8="新加算Ⅰ",V8="新加算Ⅱ",V8="新加算Ⅲ",V8="新加算Ⅴ(１)",V8="新加算Ⅴ(３)",V8="新加算Ⅴ(８)"),"○","")</f>
        <v/>
      </c>
      <c r="AX8" s="1157" t="str">
        <f>IF(OR(V8="新加算Ⅰ",V8="新加算Ⅱ",V8="新加算Ⅴ(１)",V8="新加算Ⅴ(２)",V8="新加算Ⅴ(３)",V8="新加算Ⅴ(４)",V8="新加算Ⅴ(５)",V8="新加算Ⅴ(６)",V8="新加算Ⅴ(７)",V8="新加算Ⅴ(９)",V8="新加算Ⅴ(10)",V8="新加算Ⅴ(12)"),"○","")</f>
        <v/>
      </c>
      <c r="AY8" s="1157" t="str">
        <f>IF(OR(V8="新加算Ⅰ",V8="新加算Ⅴ(１)",V8="新加算Ⅴ(２)",V8="新加算Ⅴ(５)",V8="新加算Ⅴ(７)",V8="新加算Ⅴ(10)"),"○","")</f>
        <v/>
      </c>
      <c r="AZ8" s="1157" t="str">
        <f>IF(OR(V8="新加算Ⅰ",V8="新加算Ⅱ",V8="新加算Ⅴ(１)",V8="新加算Ⅴ(２)",V8="新加算Ⅴ(３)",V8="新加算Ⅴ(４)",V8="新加算Ⅴ(５)",V8="新加算Ⅴ(６)",V8="新加算Ⅴ(７)",V8="新加算Ⅴ(９)",V8="新加算Ⅴ(10)",V8="新加算Ⅴ(12)"),"○","")</f>
        <v/>
      </c>
      <c r="BA8" s="184"/>
      <c r="CE8" s="1163" t="s">
        <v>2372</v>
      </c>
      <c r="CF8" s="1163"/>
      <c r="CG8" s="1163"/>
      <c r="CH8" s="1163"/>
      <c r="CI8" s="977" t="str">
        <f>IF(AND(AP62=1,AL41=""),1,"")</f>
        <v/>
      </c>
      <c r="CJ8" s="978"/>
    </row>
    <row r="9" spans="1:88" ht="26.25" customHeight="1">
      <c r="B9" s="1091"/>
      <c r="C9" s="1092"/>
      <c r="D9" s="1092"/>
      <c r="E9" s="1092"/>
      <c r="F9" s="1093"/>
      <c r="G9" s="1094"/>
      <c r="H9" s="1095"/>
      <c r="I9" s="1095"/>
      <c r="J9" s="1095"/>
      <c r="K9" s="1096"/>
      <c r="L9" s="1097"/>
      <c r="M9" s="1098"/>
      <c r="N9" s="1098"/>
      <c r="O9" s="1098"/>
      <c r="P9" s="1099"/>
      <c r="Q9" s="1086" t="s">
        <v>2195</v>
      </c>
      <c r="R9" s="1087"/>
      <c r="S9" s="1087"/>
      <c r="T9" s="996"/>
      <c r="U9" s="997"/>
      <c r="V9" s="1053" t="str">
        <f>IFERROR(VLOOKUP(Y5,【参考】数式用!$A$5:$AB$27,MATCH(V8,【参考】数式用!$B$4:$AB$4,0)+1,FALSE),"")</f>
        <v/>
      </c>
      <c r="W9" s="1054"/>
      <c r="X9" s="1054"/>
      <c r="Y9" s="1054"/>
      <c r="Z9" s="1055"/>
      <c r="AA9" s="1033"/>
      <c r="AB9" s="1033"/>
      <c r="AC9" s="1033"/>
      <c r="AD9" s="1033"/>
      <c r="AE9" s="1033"/>
      <c r="AF9" s="1033"/>
      <c r="AG9" s="1033"/>
      <c r="AH9" s="1033"/>
      <c r="AI9" s="1033"/>
      <c r="AJ9" s="1033"/>
      <c r="AK9" s="1033"/>
      <c r="AL9" s="1033"/>
      <c r="AM9" s="1033"/>
      <c r="AN9" s="1033"/>
      <c r="AO9" s="1033"/>
      <c r="AP9" s="1034"/>
      <c r="AS9" s="183"/>
      <c r="AT9" s="1158"/>
      <c r="AU9" s="1158"/>
      <c r="AV9" s="1158"/>
      <c r="AW9" s="1158"/>
      <c r="AX9" s="1158"/>
      <c r="AY9" s="1158"/>
      <c r="AZ9" s="1158"/>
      <c r="BA9" s="184"/>
      <c r="CE9" s="986" t="s">
        <v>2372</v>
      </c>
      <c r="CF9" s="986"/>
      <c r="CG9" s="986"/>
      <c r="CH9" s="986"/>
      <c r="CI9" s="977" t="str">
        <f>IF(OR(AH62=1,AP62=1),1,"")</f>
        <v/>
      </c>
      <c r="CJ9" s="978"/>
    </row>
    <row r="10" spans="1:88" ht="11.25" customHeight="1">
      <c r="B10" s="1100" t="str">
        <f>IFERROR(VLOOKUP(Y5,【参考】数式用!$A$5:$J$27,MATCH(B9,【参考】数式用!$B$4:$J$4,0)+1,0),"")</f>
        <v/>
      </c>
      <c r="C10" s="1101"/>
      <c r="D10" s="1101"/>
      <c r="E10" s="1101"/>
      <c r="F10" s="1102"/>
      <c r="G10" s="1100" t="str">
        <f>IFERROR(VLOOKUP(Y5,【参考】数式用!$A$5:$J$27,MATCH(G9,【参考】数式用!$B$4:$J$4,0)+1,0),"")</f>
        <v/>
      </c>
      <c r="H10" s="1101"/>
      <c r="I10" s="1101"/>
      <c r="J10" s="1101"/>
      <c r="K10" s="1102"/>
      <c r="L10" s="1100" t="str">
        <f>IFERROR(VLOOKUP(Y5,【参考】数式用!$A$5:$J$27,MATCH(L9,【参考】数式用!$B$4:$J$4,0)+1,0),"")</f>
        <v/>
      </c>
      <c r="M10" s="1101"/>
      <c r="N10" s="1101"/>
      <c r="O10" s="1101"/>
      <c r="P10" s="1102"/>
      <c r="Q10" s="1106">
        <f>SUM(B10,G10,L10)</f>
        <v>0</v>
      </c>
      <c r="R10" s="1107"/>
      <c r="S10" s="110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6" t="s">
        <v>2375</v>
      </c>
      <c r="CF10" s="986"/>
      <c r="CG10" s="986"/>
      <c r="CH10" s="986"/>
      <c r="CI10" s="977">
        <f>IF(OR(AH63=1,AP63=1),1,0)</f>
        <v>0</v>
      </c>
      <c r="CJ10" s="978"/>
    </row>
    <row r="11" spans="1:88" s="194" customFormat="1" ht="20.25" customHeight="1" thickBot="1">
      <c r="B11" s="1103"/>
      <c r="C11" s="1104"/>
      <c r="D11" s="1104"/>
      <c r="E11" s="1104"/>
      <c r="F11" s="1105"/>
      <c r="G11" s="1103"/>
      <c r="H11" s="1104"/>
      <c r="I11" s="1104"/>
      <c r="J11" s="1104"/>
      <c r="K11" s="1105"/>
      <c r="L11" s="1103"/>
      <c r="M11" s="1104"/>
      <c r="N11" s="1104"/>
      <c r="O11" s="1104"/>
      <c r="P11" s="1105"/>
      <c r="Q11" s="1106"/>
      <c r="R11" s="1107"/>
      <c r="S11" s="1107"/>
      <c r="T11" s="1048"/>
      <c r="U11" s="997"/>
      <c r="V11" s="1059" t="str">
        <f>IFERROR(IF(VLOOKUP(AS1,【参考】数式用2!E6:L23,5,FALSE)="","",VLOOKUP(AS1,【参考】数式用2!E6:L23,5,FALSE)),"")</f>
        <v/>
      </c>
      <c r="W11" s="1059"/>
      <c r="X11" s="1059"/>
      <c r="Y11" s="1059"/>
      <c r="Z11" s="1059"/>
      <c r="AA11" s="1031" t="str">
        <f>IFERROR(VLOOKUP(AS1,【参考】数式用2!E6:L23,6,FALSE),"")</f>
        <v/>
      </c>
      <c r="AB11" s="1031"/>
      <c r="AC11" s="1031"/>
      <c r="AD11" s="1031"/>
      <c r="AE11" s="1031"/>
      <c r="AF11" s="1031"/>
      <c r="AG11" s="1031"/>
      <c r="AH11" s="1031"/>
      <c r="AI11" s="1031"/>
      <c r="AJ11" s="1031"/>
      <c r="AK11" s="1031"/>
      <c r="AL11" s="1031"/>
      <c r="AM11" s="1031"/>
      <c r="AN11" s="1031"/>
      <c r="AO11" s="1031"/>
      <c r="AP11" s="1032"/>
      <c r="AS11" s="199"/>
      <c r="AT11" s="1157" t="str">
        <f>IF(L9="ベア加算","",IF(OR(V11="新加算Ⅰ",V11="新加算Ⅱ",V11="新加算Ⅲ",V11="新加算Ⅳ"),"○",""))</f>
        <v/>
      </c>
      <c r="AU11" s="115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5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57" t="str">
        <f>IF(OR(V11="新加算Ⅰ",V11="新加算Ⅱ",V11="新加算Ⅲ",V11="新加算Ⅴ(１)",V11="新加算Ⅴ(３)",V11="新加算Ⅴ(８)"),"○","")</f>
        <v/>
      </c>
      <c r="AX11" s="1157" t="str">
        <f>IF(OR(V11="新加算Ⅰ",V11="新加算Ⅱ",V11="新加算Ⅴ(１)",V11="新加算Ⅴ(２)",V11="新加算Ⅴ(３)",V11="新加算Ⅴ(４)",V11="新加算Ⅴ(５)",V11="新加算Ⅴ(６)",V11="新加算Ⅴ(７)",V11="新加算Ⅴ(９)",V11="新加算Ⅴ(10)",V11="新加算Ⅴ(12)"),"○","")</f>
        <v/>
      </c>
      <c r="AY11" s="1157" t="str">
        <f>IF(OR(V11="新加算Ⅰ",V11="新加算Ⅴ(１)",V11="新加算Ⅴ(２)",V11="新加算Ⅴ(５)",V11="新加算Ⅴ(７)",V11="新加算Ⅴ(10)"),"○","")</f>
        <v/>
      </c>
      <c r="AZ11" s="1157"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48"/>
      <c r="U12" s="997"/>
      <c r="V12" s="1058" t="str">
        <f>IFERROR(VLOOKUP(Y5,【参考】数式用!$A$5:$AB$27,MATCH(V11,【参考】数式用!$B$4:$AB$4,0)+1,FALSE),"")</f>
        <v/>
      </c>
      <c r="W12" s="1058"/>
      <c r="X12" s="1058"/>
      <c r="Y12" s="1058"/>
      <c r="Z12" s="1058"/>
      <c r="AA12" s="1033"/>
      <c r="AB12" s="1033"/>
      <c r="AC12" s="1033"/>
      <c r="AD12" s="1033"/>
      <c r="AE12" s="1033"/>
      <c r="AF12" s="1033"/>
      <c r="AG12" s="1033"/>
      <c r="AH12" s="1033"/>
      <c r="AI12" s="1033"/>
      <c r="AJ12" s="1033"/>
      <c r="AK12" s="1033"/>
      <c r="AL12" s="1033"/>
      <c r="AM12" s="1033"/>
      <c r="AN12" s="1033"/>
      <c r="AO12" s="1033"/>
      <c r="AP12" s="1034"/>
      <c r="AS12" s="183"/>
      <c r="AT12" s="1158"/>
      <c r="AU12" s="1158"/>
      <c r="AV12" s="1158"/>
      <c r="AW12" s="1158"/>
      <c r="AX12" s="1158"/>
      <c r="AY12" s="1158"/>
      <c r="AZ12" s="1158"/>
      <c r="BA12" s="184"/>
    </row>
    <row r="13" spans="1:88" ht="12" customHeight="1">
      <c r="A13" s="178"/>
      <c r="B13" s="1117" t="s">
        <v>2282</v>
      </c>
      <c r="C13" s="1118"/>
      <c r="D13" s="1118"/>
      <c r="E13" s="1118"/>
      <c r="F13" s="1118"/>
      <c r="G13" s="1118"/>
      <c r="H13" s="1118"/>
      <c r="I13" s="1118"/>
      <c r="J13" s="1118"/>
      <c r="K13" s="1118"/>
      <c r="L13" s="1118"/>
      <c r="M13" s="1118"/>
      <c r="N13" s="1118"/>
      <c r="O13" s="1118"/>
      <c r="P13" s="1118"/>
      <c r="Q13" s="1118"/>
      <c r="R13" s="1118"/>
      <c r="S13" s="1119"/>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0"/>
      <c r="C14" s="1121"/>
      <c r="D14" s="1121"/>
      <c r="E14" s="1121"/>
      <c r="F14" s="1121"/>
      <c r="G14" s="1121"/>
      <c r="H14" s="1121"/>
      <c r="I14" s="1121"/>
      <c r="J14" s="1121"/>
      <c r="K14" s="1121"/>
      <c r="L14" s="1121"/>
      <c r="M14" s="1121"/>
      <c r="N14" s="1121"/>
      <c r="O14" s="1121"/>
      <c r="P14" s="1121"/>
      <c r="Q14" s="1121"/>
      <c r="R14" s="1121"/>
      <c r="S14" s="1122"/>
      <c r="U14" s="528"/>
      <c r="V14" s="1059" t="str">
        <f>IFERROR(IF(VLOOKUP(AS1,【参考】数式用2!E6:L23,7,FALSE)="","",VLOOKUP(AS1,【参考】数式用2!E6:L23,7,FALSE)),"")</f>
        <v/>
      </c>
      <c r="W14" s="1059"/>
      <c r="X14" s="1059"/>
      <c r="Y14" s="1059"/>
      <c r="Z14" s="1059"/>
      <c r="AA14" s="1041" t="str">
        <f>IFERROR(VLOOKUP(AS1,【参考】数式用2!E6:L23,8,FALSE),"")</f>
        <v/>
      </c>
      <c r="AB14" s="1031"/>
      <c r="AC14" s="1031"/>
      <c r="AD14" s="1031"/>
      <c r="AE14" s="1031"/>
      <c r="AF14" s="1031"/>
      <c r="AG14" s="1031"/>
      <c r="AH14" s="1031"/>
      <c r="AI14" s="1031"/>
      <c r="AJ14" s="1031"/>
      <c r="AK14" s="1031"/>
      <c r="AL14" s="1031"/>
      <c r="AM14" s="1031"/>
      <c r="AN14" s="1031"/>
      <c r="AO14" s="1031"/>
      <c r="AP14" s="1032"/>
      <c r="AS14" s="183"/>
      <c r="AT14" s="1157" t="str">
        <f>IF(L9="ベア加算","",IF(OR(V14="新加算Ⅰ",V14="新加算Ⅱ",V14="新加算Ⅲ",V14="新加算Ⅳ"),"○",""))</f>
        <v/>
      </c>
      <c r="AU14" s="115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5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57" t="str">
        <f>IF(OR(V14="新加算Ⅰ",V14="新加算Ⅱ",V14="新加算Ⅲ",V14="新加算Ⅴ(１)",V14="新加算Ⅴ(３)",V14="新加算Ⅴ(８)"),"○","")</f>
        <v/>
      </c>
      <c r="AX14" s="1157" t="str">
        <f>IF(OR(V14="新加算Ⅰ",V14="新加算Ⅱ",V14="新加算Ⅴ(１)",V14="新加算Ⅴ(２)",V14="新加算Ⅴ(３)",V14="新加算Ⅴ(４)",V14="新加算Ⅴ(５)",V14="新加算Ⅴ(６)",V14="新加算Ⅴ(７)",V14="新加算Ⅴ(９)",V14="新加算Ⅴ(10)",V14="新加算Ⅴ(12)"),"○","")</f>
        <v/>
      </c>
      <c r="AY14" s="1157" t="str">
        <f>IF(OR(V14="新加算Ⅰ",V14="新加算Ⅴ(１)",V14="新加算Ⅴ(２)",V14="新加算Ⅴ(５)",V14="新加算Ⅴ(７)",V14="新加算Ⅴ(10)"),"○","")</f>
        <v/>
      </c>
      <c r="AZ14" s="1157"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8" t="s">
        <v>2276</v>
      </c>
      <c r="C15" s="1109"/>
      <c r="D15" s="147">
        <v>6</v>
      </c>
      <c r="E15" s="530" t="s">
        <v>2277</v>
      </c>
      <c r="F15" s="147">
        <v>4</v>
      </c>
      <c r="G15" s="530" t="s">
        <v>2278</v>
      </c>
      <c r="H15" s="1110" t="s">
        <v>2279</v>
      </c>
      <c r="I15" s="1110"/>
      <c r="J15" s="1123"/>
      <c r="K15" s="147">
        <v>7</v>
      </c>
      <c r="L15" s="530" t="s">
        <v>2277</v>
      </c>
      <c r="M15" s="147">
        <v>3</v>
      </c>
      <c r="N15" s="530" t="s">
        <v>2278</v>
      </c>
      <c r="O15" s="530" t="s">
        <v>2280</v>
      </c>
      <c r="P15" s="204">
        <f>(K15*12+M15)-(D15*12+F15)+1</f>
        <v>12</v>
      </c>
      <c r="Q15" s="1110" t="s">
        <v>2281</v>
      </c>
      <c r="R15" s="1110"/>
      <c r="S15" s="205" t="s">
        <v>70</v>
      </c>
      <c r="U15" s="528"/>
      <c r="V15" s="1111" t="str">
        <f>IFERROR(VLOOKUP(Y5,【参考】数式用!$A$5:$AB$27,MATCH(V14,【参考】数式用!$B$4:$AB$4,0)+1,FALSE),"")</f>
        <v/>
      </c>
      <c r="W15" s="1112"/>
      <c r="X15" s="1112"/>
      <c r="Y15" s="1112"/>
      <c r="Z15" s="1113"/>
      <c r="AA15" s="1042"/>
      <c r="AB15" s="1043"/>
      <c r="AC15" s="1043"/>
      <c r="AD15" s="1043"/>
      <c r="AE15" s="1043"/>
      <c r="AF15" s="1043"/>
      <c r="AG15" s="1043"/>
      <c r="AH15" s="1043"/>
      <c r="AI15" s="1043"/>
      <c r="AJ15" s="1043"/>
      <c r="AK15" s="1043"/>
      <c r="AL15" s="1043"/>
      <c r="AM15" s="1043"/>
      <c r="AN15" s="1043"/>
      <c r="AO15" s="1043"/>
      <c r="AP15" s="1044"/>
      <c r="AS15" s="183"/>
      <c r="AT15" s="1159"/>
      <c r="AU15" s="1159"/>
      <c r="AV15" s="1159"/>
      <c r="AW15" s="1159"/>
      <c r="AX15" s="1159"/>
      <c r="AY15" s="1159"/>
      <c r="AZ15" s="1159"/>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4"/>
      <c r="W16" s="1115"/>
      <c r="X16" s="1115"/>
      <c r="Y16" s="1115"/>
      <c r="Z16" s="1116"/>
      <c r="AA16" s="1045"/>
      <c r="AB16" s="1046"/>
      <c r="AC16" s="1046"/>
      <c r="AD16" s="1046"/>
      <c r="AE16" s="1046"/>
      <c r="AF16" s="1046"/>
      <c r="AG16" s="1046"/>
      <c r="AH16" s="1046"/>
      <c r="AI16" s="1046"/>
      <c r="AJ16" s="1046"/>
      <c r="AK16" s="1046"/>
      <c r="AL16" s="1046"/>
      <c r="AM16" s="1046"/>
      <c r="AN16" s="1046"/>
      <c r="AO16" s="1046"/>
      <c r="AP16" s="1047"/>
      <c r="AS16" s="183"/>
      <c r="AT16" s="1158"/>
      <c r="AU16" s="1158"/>
      <c r="AV16" s="1158"/>
      <c r="AW16" s="1158"/>
      <c r="AX16" s="1158"/>
      <c r="AY16" s="1158"/>
      <c r="AZ16" s="1158"/>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5" t="s">
        <v>2206</v>
      </c>
      <c r="C18" s="1135"/>
      <c r="D18" s="1135"/>
      <c r="E18" s="1135"/>
      <c r="F18" s="1135"/>
      <c r="G18" s="1135"/>
      <c r="H18" s="1135"/>
      <c r="I18" s="1135"/>
      <c r="J18" s="1135"/>
      <c r="K18" s="1135"/>
      <c r="L18" s="1135"/>
      <c r="M18" s="1135"/>
      <c r="N18" s="1135"/>
      <c r="O18" s="1135"/>
      <c r="P18" s="1135"/>
      <c r="Q18" s="1135"/>
      <c r="R18" s="1135"/>
      <c r="S18" s="1135"/>
      <c r="AI18" s="216"/>
      <c r="AJ18" s="216"/>
      <c r="AK18" s="216"/>
      <c r="AL18" s="216"/>
      <c r="AM18" s="216"/>
      <c r="AN18" s="216"/>
      <c r="AO18" s="216"/>
      <c r="AP18" s="216"/>
      <c r="AQ18" s="216"/>
    </row>
    <row r="19" spans="2:60" ht="6" customHeight="1" thickBot="1">
      <c r="B19" s="1135"/>
      <c r="C19" s="1135"/>
      <c r="D19" s="1135"/>
      <c r="E19" s="1135"/>
      <c r="F19" s="1135"/>
      <c r="G19" s="1135"/>
      <c r="H19" s="1135"/>
      <c r="I19" s="1135"/>
      <c r="J19" s="1135"/>
      <c r="K19" s="1135"/>
      <c r="L19" s="1135"/>
      <c r="M19" s="1135"/>
      <c r="N19" s="1135"/>
      <c r="O19" s="1135"/>
      <c r="P19" s="1135"/>
      <c r="Q19" s="1135"/>
      <c r="R19" s="1135"/>
      <c r="S19" s="1135"/>
      <c r="AI19" s="216"/>
      <c r="AJ19" s="216"/>
      <c r="AK19" s="216"/>
      <c r="AL19" s="216"/>
      <c r="AM19" s="216"/>
      <c r="AN19" s="216"/>
      <c r="AO19" s="216"/>
      <c r="AP19" s="216"/>
      <c r="AQ19" s="216"/>
    </row>
    <row r="20" spans="2:60" ht="12.95" customHeight="1">
      <c r="B20" s="1136"/>
      <c r="C20" s="1136"/>
      <c r="D20" s="1136"/>
      <c r="E20" s="1136"/>
      <c r="F20" s="1136"/>
      <c r="G20" s="1136"/>
      <c r="H20" s="1136"/>
      <c r="I20" s="1136"/>
      <c r="J20" s="1136"/>
      <c r="K20" s="1136"/>
      <c r="L20" s="1136"/>
      <c r="M20" s="1136"/>
      <c r="N20" s="1136"/>
      <c r="O20" s="1136"/>
      <c r="P20" s="1136"/>
      <c r="Q20" s="1136"/>
      <c r="R20" s="1136"/>
      <c r="S20" s="1136"/>
      <c r="T20" s="217"/>
      <c r="U20" s="178"/>
      <c r="V20" s="1049" t="s">
        <v>239</v>
      </c>
      <c r="W20" s="1049"/>
      <c r="X20" s="1049"/>
      <c r="Y20" s="1049"/>
      <c r="Z20" s="1049"/>
      <c r="AA20" s="191"/>
      <c r="AB20" s="191"/>
      <c r="AC20" s="1049" t="str">
        <f>IF(F15=4,"R6.4～R6.5",IF(F15=5,"R6.5",""))</f>
        <v>R6.4～R6.5</v>
      </c>
      <c r="AD20" s="1049"/>
      <c r="AE20" s="1049"/>
      <c r="AF20" s="1049"/>
      <c r="AG20" s="1049"/>
      <c r="AH20" s="1049"/>
      <c r="AI20" s="191"/>
      <c r="AJ20" s="191"/>
      <c r="AK20" s="1049" t="str">
        <f>IF(OR(F15=4,F15=5),"R6.6","R"&amp;D15&amp;"."&amp;F15)&amp;"～R"&amp;K15&amp;"."&amp;M15</f>
        <v>R6.6～R7.3</v>
      </c>
      <c r="AL20" s="1049"/>
      <c r="AM20" s="1049"/>
      <c r="AN20" s="1049"/>
      <c r="AO20" s="1049"/>
      <c r="AP20" s="1049"/>
      <c r="AS20" s="987" t="str">
        <f>IFERROR(VLOOKUP(AS1,【参考】数式用2!E6:S23,9,FALSE),"")</f>
        <v/>
      </c>
      <c r="AT20" s="988"/>
      <c r="AU20" s="988"/>
      <c r="AV20" s="988"/>
      <c r="AW20" s="988"/>
      <c r="AX20" s="988"/>
      <c r="AY20" s="988"/>
      <c r="AZ20" s="988"/>
      <c r="BA20" s="988"/>
      <c r="BB20" s="988"/>
      <c r="BC20" s="988"/>
      <c r="BD20" s="988"/>
      <c r="BE20" s="988"/>
      <c r="BF20" s="988"/>
      <c r="BG20" s="988"/>
      <c r="BH20" s="989"/>
    </row>
    <row r="21" spans="2:60" ht="17.100000000000001" customHeight="1">
      <c r="B21" s="1073" t="s">
        <v>2289</v>
      </c>
      <c r="C21" s="1074"/>
      <c r="D21" s="1074"/>
      <c r="E21" s="1074"/>
      <c r="F21" s="1075"/>
      <c r="G21" s="1060" t="s">
        <v>240</v>
      </c>
      <c r="H21" s="1061"/>
      <c r="I21" s="1061"/>
      <c r="J21" s="1061"/>
      <c r="K21" s="1061"/>
      <c r="L21" s="1061"/>
      <c r="M21" s="1061"/>
      <c r="N21" s="1061"/>
      <c r="O21" s="1061"/>
      <c r="P21" s="1061"/>
      <c r="Q21" s="1061"/>
      <c r="R21" s="1061"/>
      <c r="S21" s="1061"/>
      <c r="T21" s="1062"/>
      <c r="U21" s="218"/>
      <c r="V21" s="526" t="str">
        <f>IFERROR(IF(L9="ベア加算","✓",""),"")</f>
        <v/>
      </c>
      <c r="W21" s="983" t="s">
        <v>14</v>
      </c>
      <c r="X21" s="983"/>
      <c r="Y21" s="983"/>
      <c r="Z21" s="983"/>
      <c r="AA21" s="996" t="s">
        <v>12</v>
      </c>
      <c r="AB21" s="997"/>
      <c r="AC21" s="220"/>
      <c r="AD21" s="1057" t="s">
        <v>14</v>
      </c>
      <c r="AE21" s="1057"/>
      <c r="AF21" s="1057"/>
      <c r="AG21" s="1057"/>
      <c r="AH21" s="1057"/>
      <c r="AI21" s="996" t="s">
        <v>12</v>
      </c>
      <c r="AJ21" s="997"/>
      <c r="AK21" s="221"/>
      <c r="AL21" s="1057" t="s">
        <v>14</v>
      </c>
      <c r="AM21" s="1057"/>
      <c r="AN21" s="1057"/>
      <c r="AO21" s="1057"/>
      <c r="AP21" s="1057"/>
      <c r="AS21" s="990"/>
      <c r="AT21" s="991"/>
      <c r="AU21" s="991"/>
      <c r="AV21" s="991"/>
      <c r="AW21" s="991"/>
      <c r="AX21" s="991"/>
      <c r="AY21" s="991"/>
      <c r="AZ21" s="991"/>
      <c r="BA21" s="991"/>
      <c r="BB21" s="991"/>
      <c r="BC21" s="991"/>
      <c r="BD21" s="991"/>
      <c r="BE21" s="991"/>
      <c r="BF21" s="991"/>
      <c r="BG21" s="991"/>
      <c r="BH21" s="992"/>
    </row>
    <row r="22" spans="2:60" ht="17.100000000000001" customHeight="1" thickBot="1">
      <c r="B22" s="1076"/>
      <c r="C22" s="1077"/>
      <c r="D22" s="1077"/>
      <c r="E22" s="1077"/>
      <c r="F22" s="1078"/>
      <c r="G22" s="1064"/>
      <c r="H22" s="1065"/>
      <c r="I22" s="1065"/>
      <c r="J22" s="1065"/>
      <c r="K22" s="1065"/>
      <c r="L22" s="1065"/>
      <c r="M22" s="1065"/>
      <c r="N22" s="1065"/>
      <c r="O22" s="1065"/>
      <c r="P22" s="1065"/>
      <c r="Q22" s="1065"/>
      <c r="R22" s="1065"/>
      <c r="S22" s="1065"/>
      <c r="T22" s="1066"/>
      <c r="U22" s="218"/>
      <c r="V22" s="222" t="str">
        <f>IFERROR(IF(L9="ベア加算なし","✓",""),"")</f>
        <v/>
      </c>
      <c r="W22" s="1014" t="s">
        <v>15</v>
      </c>
      <c r="X22" s="983"/>
      <c r="Y22" s="1015"/>
      <c r="Z22" s="1016"/>
      <c r="AA22" s="996"/>
      <c r="AB22" s="997"/>
      <c r="AC22" s="220"/>
      <c r="AD22" s="983" t="s">
        <v>15</v>
      </c>
      <c r="AE22" s="983"/>
      <c r="AF22" s="983"/>
      <c r="AG22" s="983"/>
      <c r="AH22" s="983"/>
      <c r="AI22" s="996"/>
      <c r="AJ22" s="997"/>
      <c r="AK22" s="221"/>
      <c r="AL22" s="983" t="s">
        <v>15</v>
      </c>
      <c r="AM22" s="983"/>
      <c r="AN22" s="983"/>
      <c r="AO22" s="983"/>
      <c r="AP22" s="983"/>
      <c r="AS22" s="993"/>
      <c r="AT22" s="994"/>
      <c r="AU22" s="994"/>
      <c r="AV22" s="994"/>
      <c r="AW22" s="994"/>
      <c r="AX22" s="994"/>
      <c r="AY22" s="994"/>
      <c r="AZ22" s="994"/>
      <c r="BA22" s="994"/>
      <c r="BB22" s="994"/>
      <c r="BC22" s="994"/>
      <c r="BD22" s="994"/>
      <c r="BE22" s="994"/>
      <c r="BF22" s="994"/>
      <c r="BG22" s="994"/>
      <c r="BH22" s="995"/>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3" t="s">
        <v>2214</v>
      </c>
      <c r="C24" s="1074"/>
      <c r="D24" s="1074"/>
      <c r="E24" s="1074"/>
      <c r="F24" s="1075"/>
      <c r="G24" s="1060" t="s">
        <v>241</v>
      </c>
      <c r="H24" s="1061"/>
      <c r="I24" s="1061"/>
      <c r="J24" s="1061"/>
      <c r="K24" s="1061"/>
      <c r="L24" s="1061"/>
      <c r="M24" s="1061"/>
      <c r="N24" s="1061"/>
      <c r="O24" s="1061"/>
      <c r="P24" s="1061"/>
      <c r="Q24" s="1061"/>
      <c r="R24" s="1061"/>
      <c r="S24" s="1061"/>
      <c r="T24" s="1062"/>
      <c r="U24" s="218"/>
      <c r="V24" s="526" t="str">
        <f>IFERROR(IF(OR(B9="処遇加算Ⅰ",B9="処遇加算Ⅱ"),"✓",""),"")</f>
        <v/>
      </c>
      <c r="W24" s="1132" t="s">
        <v>2249</v>
      </c>
      <c r="X24" s="1133"/>
      <c r="Y24" s="1133"/>
      <c r="Z24" s="1134"/>
      <c r="AA24" s="996" t="s">
        <v>12</v>
      </c>
      <c r="AB24" s="997"/>
      <c r="AC24" s="220"/>
      <c r="AD24" s="985" t="s">
        <v>14</v>
      </c>
      <c r="AE24" s="985"/>
      <c r="AF24" s="985"/>
      <c r="AG24" s="985"/>
      <c r="AH24" s="985"/>
      <c r="AI24" s="996" t="s">
        <v>12</v>
      </c>
      <c r="AJ24" s="997"/>
      <c r="AK24" s="220"/>
      <c r="AL24" s="985" t="s">
        <v>14</v>
      </c>
      <c r="AM24" s="985"/>
      <c r="AN24" s="985"/>
      <c r="AO24" s="985"/>
      <c r="AP24" s="985"/>
      <c r="AS24" s="98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8"/>
      <c r="AU24" s="988"/>
      <c r="AV24" s="988"/>
      <c r="AW24" s="988"/>
      <c r="AX24" s="988"/>
      <c r="AY24" s="988"/>
      <c r="AZ24" s="988"/>
      <c r="BA24" s="988"/>
      <c r="BB24" s="988"/>
      <c r="BC24" s="988"/>
      <c r="BD24" s="988"/>
      <c r="BE24" s="988"/>
      <c r="BF24" s="988"/>
      <c r="BG24" s="988"/>
      <c r="BH24" s="989"/>
    </row>
    <row r="25" spans="2:60" ht="21" customHeight="1">
      <c r="B25" s="1154"/>
      <c r="C25" s="1155"/>
      <c r="D25" s="1155"/>
      <c r="E25" s="1155"/>
      <c r="F25" s="1156"/>
      <c r="G25" s="1042"/>
      <c r="H25" s="1043"/>
      <c r="I25" s="1043"/>
      <c r="J25" s="1043"/>
      <c r="K25" s="1043"/>
      <c r="L25" s="1043"/>
      <c r="M25" s="1043"/>
      <c r="N25" s="1043"/>
      <c r="O25" s="1043"/>
      <c r="P25" s="1043"/>
      <c r="Q25" s="1043"/>
      <c r="R25" s="1043"/>
      <c r="S25" s="1043"/>
      <c r="T25" s="1063"/>
      <c r="U25" s="218"/>
      <c r="V25" s="526" t="str">
        <f>IFERROR(IF(B9="処遇加算Ⅲ","✓",""),"")</f>
        <v/>
      </c>
      <c r="W25" s="1132" t="s">
        <v>19</v>
      </c>
      <c r="X25" s="1133"/>
      <c r="Y25" s="1133"/>
      <c r="Z25" s="1134"/>
      <c r="AA25" s="996"/>
      <c r="AB25" s="997"/>
      <c r="AC25" s="220"/>
      <c r="AD25" s="984" t="s">
        <v>17</v>
      </c>
      <c r="AE25" s="984"/>
      <c r="AF25" s="984"/>
      <c r="AG25" s="984"/>
      <c r="AH25" s="984"/>
      <c r="AI25" s="996"/>
      <c r="AJ25" s="997"/>
      <c r="AK25" s="221"/>
      <c r="AL25" s="984" t="s">
        <v>17</v>
      </c>
      <c r="AM25" s="984"/>
      <c r="AN25" s="984"/>
      <c r="AO25" s="984"/>
      <c r="AP25" s="984"/>
      <c r="AS25" s="990"/>
      <c r="AT25" s="991"/>
      <c r="AU25" s="991"/>
      <c r="AV25" s="991"/>
      <c r="AW25" s="991"/>
      <c r="AX25" s="991"/>
      <c r="AY25" s="991"/>
      <c r="AZ25" s="991"/>
      <c r="BA25" s="991"/>
      <c r="BB25" s="991"/>
      <c r="BC25" s="991"/>
      <c r="BD25" s="991"/>
      <c r="BE25" s="991"/>
      <c r="BF25" s="991"/>
      <c r="BG25" s="991"/>
      <c r="BH25" s="992"/>
    </row>
    <row r="26" spans="2:60" ht="18" customHeight="1" thickBot="1">
      <c r="B26" s="1076"/>
      <c r="C26" s="1077"/>
      <c r="D26" s="1077"/>
      <c r="E26" s="1077"/>
      <c r="F26" s="1078"/>
      <c r="G26" s="1064"/>
      <c r="H26" s="1065"/>
      <c r="I26" s="1065"/>
      <c r="J26" s="1065"/>
      <c r="K26" s="1065"/>
      <c r="L26" s="1065"/>
      <c r="M26" s="1065"/>
      <c r="N26" s="1065"/>
      <c r="O26" s="1065"/>
      <c r="P26" s="1065"/>
      <c r="Q26" s="1065"/>
      <c r="R26" s="1065"/>
      <c r="S26" s="1065"/>
      <c r="T26" s="1066"/>
      <c r="U26" s="192"/>
      <c r="V26" s="526" t="str">
        <f>IFERROR(IF(B9="処遇加算なし","✓",""),"")</f>
        <v/>
      </c>
      <c r="W26" s="1132" t="s">
        <v>2250</v>
      </c>
      <c r="X26" s="1133"/>
      <c r="Y26" s="1133"/>
      <c r="Z26" s="1134"/>
      <c r="AA26" s="996"/>
      <c r="AB26" s="997"/>
      <c r="AC26" s="220"/>
      <c r="AD26" s="985" t="s">
        <v>15</v>
      </c>
      <c r="AE26" s="985"/>
      <c r="AF26" s="985"/>
      <c r="AG26" s="985"/>
      <c r="AH26" s="985"/>
      <c r="AI26" s="996"/>
      <c r="AJ26" s="997"/>
      <c r="AK26" s="221"/>
      <c r="AL26" s="985" t="s">
        <v>15</v>
      </c>
      <c r="AM26" s="985"/>
      <c r="AN26" s="985"/>
      <c r="AO26" s="985"/>
      <c r="AP26" s="985"/>
      <c r="AS26" s="993"/>
      <c r="AT26" s="994"/>
      <c r="AU26" s="994"/>
      <c r="AV26" s="994"/>
      <c r="AW26" s="994"/>
      <c r="AX26" s="994"/>
      <c r="AY26" s="994"/>
      <c r="AZ26" s="994"/>
      <c r="BA26" s="994"/>
      <c r="BB26" s="994"/>
      <c r="BC26" s="994"/>
      <c r="BD26" s="994"/>
      <c r="BE26" s="994"/>
      <c r="BF26" s="994"/>
      <c r="BG26" s="994"/>
      <c r="BH26" s="995"/>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3" t="s">
        <v>2215</v>
      </c>
      <c r="C28" s="1074"/>
      <c r="D28" s="1074"/>
      <c r="E28" s="1074"/>
      <c r="F28" s="1075"/>
      <c r="G28" s="1061" t="s">
        <v>2212</v>
      </c>
      <c r="H28" s="1061"/>
      <c r="I28" s="1061"/>
      <c r="J28" s="1061"/>
      <c r="K28" s="1061"/>
      <c r="L28" s="1061"/>
      <c r="M28" s="1061"/>
      <c r="N28" s="1061"/>
      <c r="O28" s="1061"/>
      <c r="P28" s="1061"/>
      <c r="Q28" s="1061"/>
      <c r="R28" s="1061"/>
      <c r="S28" s="1061"/>
      <c r="T28" s="1062"/>
      <c r="U28" s="218"/>
      <c r="V28" s="526" t="str">
        <f>IFERROR(IF(OR(B9="処遇加算Ⅰ",B9="処遇加算Ⅱ"),"✓",""),"")</f>
        <v/>
      </c>
      <c r="W28" s="1132" t="s">
        <v>2249</v>
      </c>
      <c r="X28" s="1133"/>
      <c r="Y28" s="1133"/>
      <c r="Z28" s="1134"/>
      <c r="AA28" s="996" t="s">
        <v>12</v>
      </c>
      <c r="AB28" s="997"/>
      <c r="AC28" s="220"/>
      <c r="AD28" s="985" t="s">
        <v>14</v>
      </c>
      <c r="AE28" s="985"/>
      <c r="AF28" s="985"/>
      <c r="AG28" s="985"/>
      <c r="AH28" s="985"/>
      <c r="AI28" s="996" t="s">
        <v>12</v>
      </c>
      <c r="AJ28" s="997"/>
      <c r="AK28" s="220"/>
      <c r="AL28" s="985" t="s">
        <v>14</v>
      </c>
      <c r="AM28" s="985"/>
      <c r="AN28" s="985"/>
      <c r="AO28" s="985"/>
      <c r="AP28" s="985"/>
      <c r="AS28" s="98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8"/>
      <c r="AU28" s="988"/>
      <c r="AV28" s="988"/>
      <c r="AW28" s="988"/>
      <c r="AX28" s="988"/>
      <c r="AY28" s="988"/>
      <c r="AZ28" s="988"/>
      <c r="BA28" s="988"/>
      <c r="BB28" s="988"/>
      <c r="BC28" s="988"/>
      <c r="BD28" s="988"/>
      <c r="BE28" s="988"/>
      <c r="BF28" s="988"/>
      <c r="BG28" s="988"/>
      <c r="BH28" s="989"/>
    </row>
    <row r="29" spans="2:60" ht="21" customHeight="1">
      <c r="B29" s="1154"/>
      <c r="C29" s="1155"/>
      <c r="D29" s="1155"/>
      <c r="E29" s="1155"/>
      <c r="F29" s="1156"/>
      <c r="G29" s="1043"/>
      <c r="H29" s="1043"/>
      <c r="I29" s="1043"/>
      <c r="J29" s="1043"/>
      <c r="K29" s="1043"/>
      <c r="L29" s="1043"/>
      <c r="M29" s="1043"/>
      <c r="N29" s="1043"/>
      <c r="O29" s="1043"/>
      <c r="P29" s="1043"/>
      <c r="Q29" s="1043"/>
      <c r="R29" s="1043"/>
      <c r="S29" s="1043"/>
      <c r="T29" s="1063"/>
      <c r="U29" s="218"/>
      <c r="V29" s="526" t="str">
        <f>IFERROR(IF(B9="処遇加算Ⅲ","✓",""),"")</f>
        <v/>
      </c>
      <c r="W29" s="1132" t="s">
        <v>19</v>
      </c>
      <c r="X29" s="1133"/>
      <c r="Y29" s="1133"/>
      <c r="Z29" s="1134"/>
      <c r="AA29" s="996"/>
      <c r="AB29" s="997"/>
      <c r="AC29" s="220"/>
      <c r="AD29" s="984" t="s">
        <v>17</v>
      </c>
      <c r="AE29" s="984"/>
      <c r="AF29" s="984"/>
      <c r="AG29" s="984"/>
      <c r="AH29" s="984"/>
      <c r="AI29" s="996"/>
      <c r="AJ29" s="997"/>
      <c r="AK29" s="221"/>
      <c r="AL29" s="984" t="s">
        <v>17</v>
      </c>
      <c r="AM29" s="984"/>
      <c r="AN29" s="984"/>
      <c r="AO29" s="984"/>
      <c r="AP29" s="984"/>
      <c r="AS29" s="990"/>
      <c r="AT29" s="991"/>
      <c r="AU29" s="991"/>
      <c r="AV29" s="991"/>
      <c r="AW29" s="991"/>
      <c r="AX29" s="991"/>
      <c r="AY29" s="991"/>
      <c r="AZ29" s="991"/>
      <c r="BA29" s="991"/>
      <c r="BB29" s="991"/>
      <c r="BC29" s="991"/>
      <c r="BD29" s="991"/>
      <c r="BE29" s="991"/>
      <c r="BF29" s="991"/>
      <c r="BG29" s="991"/>
      <c r="BH29" s="992"/>
    </row>
    <row r="30" spans="2:60" ht="18" customHeight="1" thickBot="1">
      <c r="B30" s="1076"/>
      <c r="C30" s="1077"/>
      <c r="D30" s="1077"/>
      <c r="E30" s="1077"/>
      <c r="F30" s="1078"/>
      <c r="G30" s="1065"/>
      <c r="H30" s="1065"/>
      <c r="I30" s="1065"/>
      <c r="J30" s="1065"/>
      <c r="K30" s="1065"/>
      <c r="L30" s="1065"/>
      <c r="M30" s="1065"/>
      <c r="N30" s="1065"/>
      <c r="O30" s="1065"/>
      <c r="P30" s="1065"/>
      <c r="Q30" s="1065"/>
      <c r="R30" s="1065"/>
      <c r="S30" s="1065"/>
      <c r="T30" s="1066"/>
      <c r="U30" s="192"/>
      <c r="V30" s="526" t="str">
        <f>IFERROR(IF(B9="処遇加算なし","✓",""),"")</f>
        <v/>
      </c>
      <c r="W30" s="1132" t="s">
        <v>2250</v>
      </c>
      <c r="X30" s="1133"/>
      <c r="Y30" s="1133"/>
      <c r="Z30" s="1134"/>
      <c r="AA30" s="996"/>
      <c r="AB30" s="997"/>
      <c r="AC30" s="220"/>
      <c r="AD30" s="985" t="s">
        <v>15</v>
      </c>
      <c r="AE30" s="985"/>
      <c r="AF30" s="985"/>
      <c r="AG30" s="985"/>
      <c r="AH30" s="985"/>
      <c r="AI30" s="996"/>
      <c r="AJ30" s="997"/>
      <c r="AK30" s="221"/>
      <c r="AL30" s="985" t="s">
        <v>15</v>
      </c>
      <c r="AM30" s="985"/>
      <c r="AN30" s="985"/>
      <c r="AO30" s="985"/>
      <c r="AP30" s="985"/>
      <c r="AS30" s="993"/>
      <c r="AT30" s="994"/>
      <c r="AU30" s="994"/>
      <c r="AV30" s="994"/>
      <c r="AW30" s="994"/>
      <c r="AX30" s="994"/>
      <c r="AY30" s="994"/>
      <c r="AZ30" s="994"/>
      <c r="BA30" s="994"/>
      <c r="BB30" s="994"/>
      <c r="BC30" s="994"/>
      <c r="BD30" s="994"/>
      <c r="BE30" s="994"/>
      <c r="BF30" s="994"/>
      <c r="BG30" s="994"/>
      <c r="BH30" s="995"/>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0" t="s">
        <v>2216</v>
      </c>
      <c r="C32" s="1140"/>
      <c r="D32" s="1140"/>
      <c r="E32" s="1140"/>
      <c r="F32" s="1140"/>
      <c r="G32" s="1013" t="s">
        <v>2213</v>
      </c>
      <c r="H32" s="1013"/>
      <c r="I32" s="1013"/>
      <c r="J32" s="1013"/>
      <c r="K32" s="1013"/>
      <c r="L32" s="1013"/>
      <c r="M32" s="1013"/>
      <c r="N32" s="1013"/>
      <c r="O32" s="1013"/>
      <c r="P32" s="1013"/>
      <c r="Q32" s="1013"/>
      <c r="R32" s="1013"/>
      <c r="S32" s="1013"/>
      <c r="T32" s="1013"/>
      <c r="U32" s="218"/>
      <c r="V32" s="526" t="str">
        <f>IFERROR(IF(B9="処遇加算Ⅰ","✓",""),"")</f>
        <v/>
      </c>
      <c r="W32" s="1014" t="s">
        <v>14</v>
      </c>
      <c r="X32" s="1015"/>
      <c r="Y32" s="1015"/>
      <c r="Z32" s="1016"/>
      <c r="AA32" s="1048" t="s">
        <v>12</v>
      </c>
      <c r="AB32" s="997"/>
      <c r="AC32" s="220"/>
      <c r="AD32" s="985" t="s">
        <v>14</v>
      </c>
      <c r="AE32" s="985"/>
      <c r="AF32" s="985"/>
      <c r="AG32" s="985"/>
      <c r="AH32" s="985"/>
      <c r="AI32" s="1048" t="s">
        <v>12</v>
      </c>
      <c r="AJ32" s="997"/>
      <c r="AK32" s="220"/>
      <c r="AL32" s="985" t="s">
        <v>14</v>
      </c>
      <c r="AM32" s="985"/>
      <c r="AN32" s="985"/>
      <c r="AO32" s="985"/>
      <c r="AP32" s="985"/>
      <c r="AS32" s="98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8"/>
      <c r="AU32" s="988"/>
      <c r="AV32" s="988"/>
      <c r="AW32" s="988"/>
      <c r="AX32" s="988"/>
      <c r="AY32" s="988"/>
      <c r="AZ32" s="988"/>
      <c r="BA32" s="988"/>
      <c r="BB32" s="988"/>
      <c r="BC32" s="988"/>
      <c r="BD32" s="988"/>
      <c r="BE32" s="988"/>
      <c r="BF32" s="988"/>
      <c r="BG32" s="988"/>
      <c r="BH32" s="989"/>
    </row>
    <row r="33" spans="2:82" ht="21" customHeight="1">
      <c r="B33" s="1140"/>
      <c r="C33" s="1140"/>
      <c r="D33" s="1140"/>
      <c r="E33" s="1140"/>
      <c r="F33" s="1140"/>
      <c r="G33" s="1013"/>
      <c r="H33" s="1013"/>
      <c r="I33" s="1013"/>
      <c r="J33" s="1013"/>
      <c r="K33" s="1013"/>
      <c r="L33" s="1013"/>
      <c r="M33" s="1013"/>
      <c r="N33" s="1013"/>
      <c r="O33" s="1013"/>
      <c r="P33" s="1013"/>
      <c r="Q33" s="1013"/>
      <c r="R33" s="1013"/>
      <c r="S33" s="1013"/>
      <c r="T33" s="1013"/>
      <c r="U33" s="218"/>
      <c r="V33" s="526" t="str">
        <f>IFERROR(IF(AND(B9&lt;&gt;"",B9&lt;&gt;"処遇加算Ⅰ"),"✓",""),"")</f>
        <v/>
      </c>
      <c r="W33" s="1014" t="s">
        <v>15</v>
      </c>
      <c r="X33" s="1015"/>
      <c r="Y33" s="1015"/>
      <c r="Z33" s="1016"/>
      <c r="AA33" s="1048"/>
      <c r="AB33" s="997"/>
      <c r="AC33" s="220"/>
      <c r="AD33" s="1018" t="s">
        <v>17</v>
      </c>
      <c r="AE33" s="1018"/>
      <c r="AF33" s="1018"/>
      <c r="AG33" s="1018"/>
      <c r="AH33" s="1018"/>
      <c r="AI33" s="1048"/>
      <c r="AJ33" s="997"/>
      <c r="AK33" s="230"/>
      <c r="AL33" s="984" t="s">
        <v>17</v>
      </c>
      <c r="AM33" s="984"/>
      <c r="AN33" s="984"/>
      <c r="AO33" s="984"/>
      <c r="AP33" s="984"/>
      <c r="AS33" s="990"/>
      <c r="AT33" s="991"/>
      <c r="AU33" s="991"/>
      <c r="AV33" s="991"/>
      <c r="AW33" s="991"/>
      <c r="AX33" s="991"/>
      <c r="AY33" s="991"/>
      <c r="AZ33" s="991"/>
      <c r="BA33" s="991"/>
      <c r="BB33" s="991"/>
      <c r="BC33" s="991"/>
      <c r="BD33" s="991"/>
      <c r="BE33" s="991"/>
      <c r="BF33" s="991"/>
      <c r="BG33" s="991"/>
      <c r="BH33" s="992"/>
    </row>
    <row r="34" spans="2:82" ht="15" customHeight="1" thickBot="1">
      <c r="B34" s="1140"/>
      <c r="C34" s="1140"/>
      <c r="D34" s="1140"/>
      <c r="E34" s="1140"/>
      <c r="F34" s="1140"/>
      <c r="G34" s="1013"/>
      <c r="H34" s="1013"/>
      <c r="I34" s="1013"/>
      <c r="J34" s="1013"/>
      <c r="K34" s="1013"/>
      <c r="L34" s="1013"/>
      <c r="M34" s="1013"/>
      <c r="N34" s="1013"/>
      <c r="O34" s="1013"/>
      <c r="P34" s="1013"/>
      <c r="Q34" s="1013"/>
      <c r="R34" s="1013"/>
      <c r="S34" s="1013"/>
      <c r="T34" s="1013"/>
      <c r="U34" s="192"/>
      <c r="V34" s="225"/>
      <c r="W34" s="197"/>
      <c r="X34" s="197"/>
      <c r="Y34" s="197"/>
      <c r="Z34" s="197"/>
      <c r="AA34" s="1048"/>
      <c r="AB34" s="997"/>
      <c r="AC34" s="220"/>
      <c r="AD34" s="983" t="s">
        <v>15</v>
      </c>
      <c r="AE34" s="983"/>
      <c r="AF34" s="983"/>
      <c r="AG34" s="983"/>
      <c r="AH34" s="983"/>
      <c r="AI34" s="1048"/>
      <c r="AJ34" s="997"/>
      <c r="AK34" s="220"/>
      <c r="AL34" s="983" t="s">
        <v>15</v>
      </c>
      <c r="AM34" s="983"/>
      <c r="AN34" s="983"/>
      <c r="AO34" s="983"/>
      <c r="AP34" s="983"/>
      <c r="AS34" s="993"/>
      <c r="AT34" s="994"/>
      <c r="AU34" s="994"/>
      <c r="AV34" s="994"/>
      <c r="AW34" s="994"/>
      <c r="AX34" s="994"/>
      <c r="AY34" s="994"/>
      <c r="AZ34" s="994"/>
      <c r="BA34" s="994"/>
      <c r="BB34" s="994"/>
      <c r="BC34" s="994"/>
      <c r="BD34" s="994"/>
      <c r="BE34" s="994"/>
      <c r="BF34" s="994"/>
      <c r="BG34" s="994"/>
      <c r="BH34" s="995"/>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0" t="s">
        <v>2217</v>
      </c>
      <c r="C36" s="1140"/>
      <c r="D36" s="1140"/>
      <c r="E36" s="1140"/>
      <c r="F36" s="1140"/>
      <c r="G36" s="1017" t="s">
        <v>2258</v>
      </c>
      <c r="H36" s="1017"/>
      <c r="I36" s="1017"/>
      <c r="J36" s="1017"/>
      <c r="K36" s="1017"/>
      <c r="L36" s="1017"/>
      <c r="M36" s="1017"/>
      <c r="N36" s="1017"/>
      <c r="O36" s="1017"/>
      <c r="P36" s="1017"/>
      <c r="Q36" s="1017"/>
      <c r="R36" s="1017"/>
      <c r="S36" s="1017"/>
      <c r="T36" s="1017"/>
      <c r="U36" s="218"/>
      <c r="V36" s="526" t="str">
        <f>IFERROR(IF(OR(G9="特定加算Ⅰ",G9="特定加算Ⅱ"),"✓",""),"")</f>
        <v/>
      </c>
      <c r="W36" s="1014" t="s">
        <v>14</v>
      </c>
      <c r="X36" s="1015"/>
      <c r="Y36" s="1015"/>
      <c r="Z36" s="1016"/>
      <c r="AA36" s="996" t="s">
        <v>12</v>
      </c>
      <c r="AB36" s="997"/>
      <c r="AC36" s="220"/>
      <c r="AD36" s="983" t="s">
        <v>14</v>
      </c>
      <c r="AE36" s="983"/>
      <c r="AF36" s="983"/>
      <c r="AG36" s="983"/>
      <c r="AH36" s="983"/>
      <c r="AI36" s="996" t="s">
        <v>12</v>
      </c>
      <c r="AJ36" s="997"/>
      <c r="AK36" s="220"/>
      <c r="AL36" s="983" t="s">
        <v>14</v>
      </c>
      <c r="AM36" s="983"/>
      <c r="AN36" s="983"/>
      <c r="AO36" s="983"/>
      <c r="AP36" s="983"/>
      <c r="AS36" s="98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8"/>
      <c r="AU36" s="988"/>
      <c r="AV36" s="988"/>
      <c r="AW36" s="988"/>
      <c r="AX36" s="988"/>
      <c r="AY36" s="988"/>
      <c r="AZ36" s="988"/>
      <c r="BA36" s="988"/>
      <c r="BB36" s="988"/>
      <c r="BC36" s="988"/>
      <c r="BD36" s="988"/>
      <c r="BE36" s="988"/>
      <c r="BF36" s="988"/>
      <c r="BG36" s="988"/>
      <c r="BH36" s="989"/>
    </row>
    <row r="37" spans="2:82" ht="21" customHeight="1">
      <c r="B37" s="1140"/>
      <c r="C37" s="1140"/>
      <c r="D37" s="1140"/>
      <c r="E37" s="1140"/>
      <c r="F37" s="1140"/>
      <c r="G37" s="1017"/>
      <c r="H37" s="1017"/>
      <c r="I37" s="1017"/>
      <c r="J37" s="1017"/>
      <c r="K37" s="1017"/>
      <c r="L37" s="1017"/>
      <c r="M37" s="1017"/>
      <c r="N37" s="1017"/>
      <c r="O37" s="1017"/>
      <c r="P37" s="1017"/>
      <c r="Q37" s="1017"/>
      <c r="R37" s="1017"/>
      <c r="S37" s="1017"/>
      <c r="T37" s="1017"/>
      <c r="U37" s="218"/>
      <c r="V37" s="526" t="str">
        <f>IFERROR(IF(G9="特定加算なし","✓",""),"")</f>
        <v/>
      </c>
      <c r="W37" s="1014" t="s">
        <v>15</v>
      </c>
      <c r="X37" s="1015"/>
      <c r="Y37" s="1015"/>
      <c r="Z37" s="1016"/>
      <c r="AA37" s="996"/>
      <c r="AB37" s="997"/>
      <c r="AC37" s="979" t="s">
        <v>2360</v>
      </c>
      <c r="AD37" s="980"/>
      <c r="AE37" s="980"/>
      <c r="AF37" s="980"/>
      <c r="AG37" s="981"/>
      <c r="AH37" s="982"/>
      <c r="AI37" s="996"/>
      <c r="AJ37" s="997"/>
      <c r="AK37" s="979" t="s">
        <v>2360</v>
      </c>
      <c r="AL37" s="980"/>
      <c r="AM37" s="980"/>
      <c r="AN37" s="980"/>
      <c r="AO37" s="981"/>
      <c r="AP37" s="982"/>
      <c r="AS37" s="990"/>
      <c r="AT37" s="991"/>
      <c r="AU37" s="991"/>
      <c r="AV37" s="991"/>
      <c r="AW37" s="991"/>
      <c r="AX37" s="991"/>
      <c r="AY37" s="991"/>
      <c r="AZ37" s="991"/>
      <c r="BA37" s="991"/>
      <c r="BB37" s="991"/>
      <c r="BC37" s="991"/>
      <c r="BD37" s="991"/>
      <c r="BE37" s="991"/>
      <c r="BF37" s="991"/>
      <c r="BG37" s="991"/>
      <c r="BH37" s="992"/>
    </row>
    <row r="38" spans="2:82" ht="17.100000000000001" customHeight="1" thickBot="1">
      <c r="B38" s="1140"/>
      <c r="C38" s="1140"/>
      <c r="D38" s="1140"/>
      <c r="E38" s="1140"/>
      <c r="F38" s="1140"/>
      <c r="G38" s="1017"/>
      <c r="H38" s="1017"/>
      <c r="I38" s="1017"/>
      <c r="J38" s="1017"/>
      <c r="K38" s="1017"/>
      <c r="L38" s="1017"/>
      <c r="M38" s="1017"/>
      <c r="N38" s="1017"/>
      <c r="O38" s="1017"/>
      <c r="P38" s="1017"/>
      <c r="Q38" s="1017"/>
      <c r="R38" s="1017"/>
      <c r="S38" s="1017"/>
      <c r="T38" s="1017"/>
      <c r="U38" s="218"/>
      <c r="Z38" s="233"/>
      <c r="AA38" s="1048"/>
      <c r="AB38" s="997"/>
      <c r="AC38" s="220"/>
      <c r="AD38" s="983" t="s">
        <v>15</v>
      </c>
      <c r="AE38" s="983"/>
      <c r="AF38" s="983"/>
      <c r="AG38" s="983"/>
      <c r="AH38" s="983"/>
      <c r="AI38" s="996"/>
      <c r="AJ38" s="997"/>
      <c r="AK38" s="220"/>
      <c r="AL38" s="983" t="s">
        <v>15</v>
      </c>
      <c r="AM38" s="983"/>
      <c r="AN38" s="983"/>
      <c r="AO38" s="983"/>
      <c r="AP38" s="983"/>
      <c r="AS38" s="993"/>
      <c r="AT38" s="994"/>
      <c r="AU38" s="994"/>
      <c r="AV38" s="994"/>
      <c r="AW38" s="994"/>
      <c r="AX38" s="994"/>
      <c r="AY38" s="994"/>
      <c r="AZ38" s="994"/>
      <c r="BA38" s="994"/>
      <c r="BB38" s="994"/>
      <c r="BC38" s="994"/>
      <c r="BD38" s="994"/>
      <c r="BE38" s="994"/>
      <c r="BF38" s="994"/>
      <c r="BG38" s="994"/>
      <c r="BH38" s="995"/>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0" t="s">
        <v>2218</v>
      </c>
      <c r="C40" s="1140"/>
      <c r="D40" s="1140"/>
      <c r="E40" s="1140"/>
      <c r="F40" s="1140"/>
      <c r="G40" s="1013" t="str">
        <f>IFERROR(VLOOKUP(Y5,【参考】数式用!AS5:AT27,2,0),"")</f>
        <v/>
      </c>
      <c r="H40" s="1013"/>
      <c r="I40" s="1013"/>
      <c r="J40" s="1013"/>
      <c r="K40" s="1013"/>
      <c r="L40" s="1013"/>
      <c r="M40" s="1013"/>
      <c r="N40" s="1013"/>
      <c r="O40" s="1013"/>
      <c r="P40" s="1013"/>
      <c r="Q40" s="1013"/>
      <c r="R40" s="1013"/>
      <c r="S40" s="1013"/>
      <c r="T40" s="1013"/>
      <c r="U40" s="192"/>
      <c r="V40" s="526" t="str">
        <f>IFERROR(IF(G9="特定加算Ⅰ","✓",""),"")</f>
        <v/>
      </c>
      <c r="W40" s="1014" t="s">
        <v>14</v>
      </c>
      <c r="X40" s="1015"/>
      <c r="Y40" s="1015"/>
      <c r="Z40" s="1016"/>
      <c r="AA40" s="996" t="s">
        <v>12</v>
      </c>
      <c r="AB40" s="997"/>
      <c r="AC40" s="220"/>
      <c r="AD40" s="983" t="s">
        <v>14</v>
      </c>
      <c r="AE40" s="983"/>
      <c r="AF40" s="983"/>
      <c r="AG40" s="983"/>
      <c r="AH40" s="983"/>
      <c r="AI40" s="996" t="s">
        <v>12</v>
      </c>
      <c r="AJ40" s="997"/>
      <c r="AK40" s="220"/>
      <c r="AL40" s="983" t="s">
        <v>14</v>
      </c>
      <c r="AM40" s="983"/>
      <c r="AN40" s="983"/>
      <c r="AO40" s="983"/>
      <c r="AP40" s="983"/>
      <c r="AS40" s="98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8"/>
      <c r="AU40" s="988"/>
      <c r="AV40" s="988"/>
      <c r="AW40" s="988"/>
      <c r="AX40" s="988"/>
      <c r="AY40" s="988"/>
      <c r="AZ40" s="988"/>
      <c r="BA40" s="988"/>
      <c r="BB40" s="988"/>
      <c r="BC40" s="988"/>
      <c r="BD40" s="988"/>
      <c r="BE40" s="988"/>
      <c r="BF40" s="988"/>
      <c r="BG40" s="988"/>
      <c r="BH40" s="989"/>
    </row>
    <row r="41" spans="2:82" ht="22.5" customHeight="1">
      <c r="B41" s="1140"/>
      <c r="C41" s="1140"/>
      <c r="D41" s="1140"/>
      <c r="E41" s="1140"/>
      <c r="F41" s="1140"/>
      <c r="G41" s="1013"/>
      <c r="H41" s="1013"/>
      <c r="I41" s="1013"/>
      <c r="J41" s="1013"/>
      <c r="K41" s="1013"/>
      <c r="L41" s="1013"/>
      <c r="M41" s="1013"/>
      <c r="N41" s="1013"/>
      <c r="O41" s="1013"/>
      <c r="P41" s="1013"/>
      <c r="Q41" s="1013"/>
      <c r="R41" s="1013"/>
      <c r="S41" s="1013"/>
      <c r="T41" s="1013"/>
      <c r="U41" s="192"/>
      <c r="V41" s="526" t="str">
        <f>IFERROR(IF(OR(G9="特定加算Ⅱ",G9="特定加算なし"),"✓",""),"")</f>
        <v/>
      </c>
      <c r="W41" s="1014" t="s">
        <v>15</v>
      </c>
      <c r="X41" s="1015"/>
      <c r="Y41" s="1015"/>
      <c r="Z41" s="1016"/>
      <c r="AA41" s="996"/>
      <c r="AB41" s="997"/>
      <c r="AC41" s="234" t="s">
        <v>85</v>
      </c>
      <c r="AD41" s="1025"/>
      <c r="AE41" s="1026"/>
      <c r="AF41" s="1026"/>
      <c r="AG41" s="1026"/>
      <c r="AH41" s="1027"/>
      <c r="AI41" s="996"/>
      <c r="AJ41" s="997"/>
      <c r="AK41" s="234" t="s">
        <v>85</v>
      </c>
      <c r="AL41" s="1025"/>
      <c r="AM41" s="1026"/>
      <c r="AN41" s="1026"/>
      <c r="AO41" s="1026"/>
      <c r="AP41" s="1027"/>
      <c r="AS41" s="990"/>
      <c r="AT41" s="991"/>
      <c r="AU41" s="991"/>
      <c r="AV41" s="991"/>
      <c r="AW41" s="991"/>
      <c r="AX41" s="991"/>
      <c r="AY41" s="991"/>
      <c r="AZ41" s="991"/>
      <c r="BA41" s="991"/>
      <c r="BB41" s="991"/>
      <c r="BC41" s="991"/>
      <c r="BD41" s="991"/>
      <c r="BE41" s="991"/>
      <c r="BF41" s="991"/>
      <c r="BG41" s="991"/>
      <c r="BH41" s="992"/>
    </row>
    <row r="42" spans="2:82" ht="17.100000000000001" customHeight="1" thickBot="1">
      <c r="B42" s="1140"/>
      <c r="C42" s="1140"/>
      <c r="D42" s="1140"/>
      <c r="E42" s="1140"/>
      <c r="F42" s="1140"/>
      <c r="G42" s="1013"/>
      <c r="H42" s="1013"/>
      <c r="I42" s="1013"/>
      <c r="J42" s="1013"/>
      <c r="K42" s="1013"/>
      <c r="L42" s="1013"/>
      <c r="M42" s="1013"/>
      <c r="N42" s="1013"/>
      <c r="O42" s="1013"/>
      <c r="P42" s="1013"/>
      <c r="Q42" s="1013"/>
      <c r="R42" s="1013"/>
      <c r="S42" s="1013"/>
      <c r="T42" s="1013"/>
      <c r="U42" s="192"/>
      <c r="V42" s="185"/>
      <c r="W42" s="235"/>
      <c r="X42" s="235"/>
      <c r="Y42" s="235"/>
      <c r="Z42" s="235"/>
      <c r="AA42" s="529"/>
      <c r="AB42" s="529"/>
      <c r="AC42" s="236"/>
      <c r="AD42" s="983" t="s">
        <v>15</v>
      </c>
      <c r="AE42" s="983"/>
      <c r="AF42" s="983"/>
      <c r="AG42" s="983"/>
      <c r="AH42" s="983"/>
      <c r="AI42" s="529"/>
      <c r="AJ42" s="529"/>
      <c r="AK42" s="236"/>
      <c r="AL42" s="983" t="s">
        <v>15</v>
      </c>
      <c r="AM42" s="983"/>
      <c r="AN42" s="983"/>
      <c r="AO42" s="983"/>
      <c r="AP42" s="983"/>
      <c r="AS42" s="993"/>
      <c r="AT42" s="994"/>
      <c r="AU42" s="994"/>
      <c r="AV42" s="994"/>
      <c r="AW42" s="994"/>
      <c r="AX42" s="994"/>
      <c r="AY42" s="994"/>
      <c r="AZ42" s="994"/>
      <c r="BA42" s="994"/>
      <c r="BB42" s="994"/>
      <c r="BC42" s="994"/>
      <c r="BD42" s="994"/>
      <c r="BE42" s="994"/>
      <c r="BF42" s="994"/>
      <c r="BG42" s="994"/>
      <c r="BH42" s="995"/>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0" t="s">
        <v>2219</v>
      </c>
      <c r="C44" s="1140"/>
      <c r="D44" s="1140"/>
      <c r="E44" s="1140"/>
      <c r="F44" s="1140"/>
      <c r="G44" s="1013" t="s">
        <v>2156</v>
      </c>
      <c r="H44" s="1013"/>
      <c r="I44" s="1013"/>
      <c r="J44" s="1013"/>
      <c r="K44" s="1013"/>
      <c r="L44" s="1013"/>
      <c r="M44" s="1013"/>
      <c r="N44" s="1013"/>
      <c r="O44" s="1013"/>
      <c r="P44" s="1013"/>
      <c r="Q44" s="1013"/>
      <c r="R44" s="1013"/>
      <c r="S44" s="1013"/>
      <c r="T44" s="1013"/>
      <c r="U44" s="218"/>
      <c r="V44" s="526" t="str">
        <f>IFERROR(IF(OR(G9="特定加算Ⅰ",G9="特定加算Ⅱ"),"✓",""),"")</f>
        <v/>
      </c>
      <c r="W44" s="1014" t="s">
        <v>14</v>
      </c>
      <c r="X44" s="1015"/>
      <c r="Y44" s="1015"/>
      <c r="Z44" s="1016"/>
      <c r="AA44" s="996" t="s">
        <v>12</v>
      </c>
      <c r="AB44" s="997"/>
      <c r="AC44" s="220"/>
      <c r="AD44" s="983" t="s">
        <v>14</v>
      </c>
      <c r="AE44" s="983"/>
      <c r="AF44" s="983"/>
      <c r="AG44" s="983"/>
      <c r="AH44" s="983"/>
      <c r="AI44" s="996" t="s">
        <v>12</v>
      </c>
      <c r="AJ44" s="997"/>
      <c r="AK44" s="220"/>
      <c r="AL44" s="983" t="s">
        <v>14</v>
      </c>
      <c r="AM44" s="983"/>
      <c r="AN44" s="983"/>
      <c r="AO44" s="983"/>
      <c r="AP44" s="983"/>
      <c r="AS44" s="987" t="str">
        <f>IFERROR(IF(AS63="○","！R5年度に満たしていた要件を満たさない計画になっている。",IF(OR(AH63=2,AP63=2),VLOOKUP(AS1,【参考】数式用2!E6:S23,15,FALSE),"")),"")</f>
        <v/>
      </c>
      <c r="AT44" s="988"/>
      <c r="AU44" s="988"/>
      <c r="AV44" s="988"/>
      <c r="AW44" s="988"/>
      <c r="AX44" s="988"/>
      <c r="AY44" s="988"/>
      <c r="AZ44" s="988"/>
      <c r="BA44" s="988"/>
      <c r="BB44" s="988"/>
      <c r="BC44" s="988"/>
      <c r="BD44" s="988"/>
      <c r="BE44" s="988"/>
      <c r="BF44" s="988"/>
      <c r="BG44" s="988"/>
      <c r="BH44" s="989"/>
    </row>
    <row r="45" spans="2:82" ht="17.100000000000001" customHeight="1" thickBot="1">
      <c r="B45" s="1140"/>
      <c r="C45" s="1140"/>
      <c r="D45" s="1140"/>
      <c r="E45" s="1140"/>
      <c r="F45" s="1140"/>
      <c r="G45" s="1013"/>
      <c r="H45" s="1013"/>
      <c r="I45" s="1013"/>
      <c r="J45" s="1013"/>
      <c r="K45" s="1013"/>
      <c r="L45" s="1013"/>
      <c r="M45" s="1013"/>
      <c r="N45" s="1013"/>
      <c r="O45" s="1013"/>
      <c r="P45" s="1013"/>
      <c r="Q45" s="1013"/>
      <c r="R45" s="1013"/>
      <c r="S45" s="1013"/>
      <c r="T45" s="1013"/>
      <c r="U45" s="218"/>
      <c r="V45" s="526" t="str">
        <f>IFERROR(IF(G9="特定加算なし","✓",""),"")</f>
        <v/>
      </c>
      <c r="W45" s="1014" t="s">
        <v>15</v>
      </c>
      <c r="X45" s="1015"/>
      <c r="Y45" s="1015"/>
      <c r="Z45" s="1016"/>
      <c r="AA45" s="996"/>
      <c r="AB45" s="997"/>
      <c r="AC45" s="220"/>
      <c r="AD45" s="983" t="s">
        <v>15</v>
      </c>
      <c r="AE45" s="983"/>
      <c r="AF45" s="983"/>
      <c r="AG45" s="983"/>
      <c r="AH45" s="983"/>
      <c r="AI45" s="996"/>
      <c r="AJ45" s="997"/>
      <c r="AK45" s="220"/>
      <c r="AL45" s="983" t="s">
        <v>15</v>
      </c>
      <c r="AM45" s="983"/>
      <c r="AN45" s="983"/>
      <c r="AO45" s="983"/>
      <c r="AP45" s="983"/>
      <c r="AS45" s="993"/>
      <c r="AT45" s="994"/>
      <c r="AU45" s="994"/>
      <c r="AV45" s="994"/>
      <c r="AW45" s="994"/>
      <c r="AX45" s="994"/>
      <c r="AY45" s="994"/>
      <c r="AZ45" s="994"/>
      <c r="BA45" s="994"/>
      <c r="BB45" s="994"/>
      <c r="BC45" s="994"/>
      <c r="BD45" s="994"/>
      <c r="BE45" s="994"/>
      <c r="BF45" s="994"/>
      <c r="BG45" s="994"/>
      <c r="BH45" s="995"/>
      <c r="BO45" s="238"/>
    </row>
    <row r="46" spans="2:82" ht="11.25" customHeight="1">
      <c r="B46" s="224"/>
      <c r="AJ46" s="239"/>
      <c r="AK46" s="239"/>
      <c r="AL46" s="239"/>
      <c r="AM46" s="239"/>
      <c r="AN46" s="239"/>
      <c r="AO46" s="239"/>
      <c r="AP46" s="239"/>
    </row>
    <row r="47" spans="2:82" ht="21" customHeight="1">
      <c r="B47" s="1135" t="s">
        <v>2311</v>
      </c>
      <c r="C47" s="1135"/>
      <c r="D47" s="1135"/>
      <c r="E47" s="1135"/>
      <c r="F47" s="1135"/>
      <c r="G47" s="1135"/>
      <c r="H47" s="1135"/>
      <c r="I47" s="1135"/>
      <c r="J47" s="1135"/>
      <c r="K47" s="1135"/>
      <c r="L47" s="1135"/>
      <c r="M47" s="1135"/>
      <c r="N47" s="1135"/>
      <c r="O47" s="1135"/>
      <c r="P47" s="1135"/>
      <c r="Q47" s="1135"/>
      <c r="R47" s="1135"/>
      <c r="S47" s="1135"/>
      <c r="T47" s="1135"/>
      <c r="U47" s="1135"/>
      <c r="V47" s="1135"/>
      <c r="W47" s="1135"/>
      <c r="X47" s="1135"/>
      <c r="Y47" s="1135"/>
      <c r="Z47" s="1135"/>
      <c r="AA47" s="1135"/>
      <c r="AB47" s="1135"/>
      <c r="AC47" s="1135"/>
      <c r="AD47" s="1135"/>
      <c r="AE47" s="1135"/>
      <c r="AF47" s="1135"/>
      <c r="AG47" s="1135"/>
      <c r="AH47" s="113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37"/>
      <c r="C48" s="1138"/>
      <c r="D48" s="1138"/>
      <c r="E48" s="1138"/>
      <c r="F48" s="1139"/>
      <c r="G48" s="1153" t="str">
        <f>IF(F15=4,"R6.4～R6.5",IF(F15=5,"R6.5",""))</f>
        <v>R6.4～R6.5</v>
      </c>
      <c r="H48" s="1153"/>
      <c r="I48" s="1153"/>
      <c r="J48" s="1153"/>
      <c r="K48" s="1153"/>
      <c r="L48" s="1153"/>
      <c r="M48" s="1153"/>
      <c r="N48" s="1153"/>
      <c r="O48" s="1153"/>
      <c r="P48" s="1153"/>
      <c r="Q48" s="1153"/>
      <c r="R48" s="1153"/>
      <c r="S48" s="1153"/>
      <c r="T48" s="1153"/>
      <c r="U48" s="1153"/>
      <c r="V48" s="1153"/>
      <c r="W48" s="1153"/>
      <c r="X48" s="1153"/>
      <c r="Y48" s="1153"/>
      <c r="Z48" s="1153"/>
      <c r="AA48" s="996" t="s">
        <v>12</v>
      </c>
      <c r="AB48" s="997"/>
      <c r="AC48" s="1153" t="str">
        <f>IF(OR(F15=4,F15=5),"R6.6","R"&amp;D15&amp;"."&amp;F15)&amp;"～R"&amp;K15&amp;"."&amp;M15</f>
        <v>R6.6～R7.3</v>
      </c>
      <c r="AD48" s="1153"/>
      <c r="AE48" s="1153"/>
      <c r="AF48" s="1153"/>
      <c r="AG48" s="1153"/>
      <c r="AH48" s="1153"/>
      <c r="AS48" s="1005" t="str">
        <f>IFERROR(IF(AND(OR(AP58=1,AP58=2),OR(AP59=1,AP59=2),OR(AP60=1,AP60=2)),"処遇加算Ⅰ",IF(AND(OR(AP58=1,AP58=2),OR(AP59=1,AP59=2),OR(AP60=0,AP60=3)),"処遇加算Ⅱ",IF(OR(OR(AP58=1,AP58=2),OR(AP59=1,AP59=2)),"処遇加算Ⅲ",""))),"")</f>
        <v/>
      </c>
      <c r="AT48" s="1005"/>
      <c r="AU48" s="1005"/>
      <c r="AV48" s="1005"/>
      <c r="AW48" s="1005" t="str">
        <f>IFERROR(IF(AND(AP61=1,AP62=1,AP63=1),"特定加算Ⅰ",IF(AND(AP61=1,AP62=2,AP63=1),"特定加算Ⅱ",IF(OR(AP61=2,AP62=2,AP63=2),"特定加算なし",""))),"")</f>
        <v>特定加算なし</v>
      </c>
      <c r="AX48" s="1005"/>
      <c r="AY48" s="1005"/>
      <c r="AZ48" s="1005"/>
      <c r="BA48" s="1005" t="str">
        <f>IFERROR(IF(OR(L9="ベア加算",AND(L9="ベア加算なし",AP57=1)),"ベア加算",IF(AP57=2,"ベア加算なし","")),"")</f>
        <v/>
      </c>
      <c r="BB48" s="1005"/>
      <c r="BC48" s="1005"/>
      <c r="BD48" s="1005"/>
      <c r="BE48" s="1006" t="str">
        <f>AS48&amp;AW48&amp;BA48</f>
        <v>特定加算なし</v>
      </c>
      <c r="BF48" s="1006"/>
      <c r="BG48" s="1006"/>
      <c r="BH48" s="1006"/>
      <c r="BI48" s="1006"/>
      <c r="BJ48" s="1006"/>
      <c r="BK48" s="1006"/>
      <c r="BL48" s="1006"/>
      <c r="BM48" s="1006"/>
      <c r="BN48" s="1006"/>
      <c r="BO48" s="1006"/>
      <c r="BP48" s="1006"/>
      <c r="BQ48" s="241"/>
      <c r="BR48" s="241"/>
      <c r="BS48" s="241"/>
      <c r="BT48" s="241"/>
      <c r="BU48" s="241"/>
      <c r="BV48" s="241"/>
      <c r="BW48" s="241"/>
      <c r="BX48" s="241"/>
      <c r="BY48" s="241"/>
      <c r="BZ48" s="241"/>
      <c r="CD48" s="242"/>
    </row>
    <row r="49" spans="2:82" ht="18" customHeight="1">
      <c r="B49" s="1141" t="s">
        <v>2158</v>
      </c>
      <c r="C49" s="1142"/>
      <c r="D49" s="1142"/>
      <c r="E49" s="1142"/>
      <c r="F49" s="1143"/>
      <c r="G49" s="1126" t="str">
        <f>IFERROR(IF(AND(OR(AH58=1,AH58=2),OR(AH59=1,AH59=2),OR(AH60=1,AH60=2)),"処遇加算Ⅰ",IF(AND(OR(AH58=1,AH58=2),OR(AH59=1,AH59=2),OR(AH60=0,AH60=3)),"処遇加算Ⅱ",IF(OR(OR(AH58=1,AH58=2),OR(AH59=1,AH59=2)),"処遇加算Ⅲ",""))),"")</f>
        <v/>
      </c>
      <c r="H49" s="1127"/>
      <c r="I49" s="1127"/>
      <c r="J49" s="1127"/>
      <c r="K49" s="1152"/>
      <c r="L49" s="1126" t="str">
        <f>IFERROR(IF(G9="","",IF(AND(AH61=1,AH62=1,AH63=1),"特定加算Ⅰ",IF(AND(AH61=1,AH62=2,AH63=1),"特定加算Ⅱ",IF(OR(AH61=2,AH62=2,AH63=2),"特定加算なし","")))),"")</f>
        <v/>
      </c>
      <c r="M49" s="1127"/>
      <c r="N49" s="1127"/>
      <c r="O49" s="1127"/>
      <c r="P49" s="1128"/>
      <c r="Q49" s="1129" t="str">
        <f>IFERROR(IF(OR(L9="ベア加算",AND(L9="ベア加算なし",AH57=1)),"ベア加算",IF(AH57=2,"ベア加算なし","")),"")</f>
        <v/>
      </c>
      <c r="R49" s="1127"/>
      <c r="S49" s="1127"/>
      <c r="T49" s="1127"/>
      <c r="U49" s="1128"/>
      <c r="V49" s="1130" t="s">
        <v>10</v>
      </c>
      <c r="W49" s="1131"/>
      <c r="X49" s="1131"/>
      <c r="Y49" s="1131"/>
      <c r="Z49" s="1131"/>
      <c r="AA49" s="1048"/>
      <c r="AB49" s="1048"/>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1" t="s">
        <v>2159</v>
      </c>
      <c r="C50" s="1142"/>
      <c r="D50" s="1142"/>
      <c r="E50" s="1142"/>
      <c r="F50" s="1143"/>
      <c r="G50" s="1147" t="str">
        <f>IFERROR(VLOOKUP(Y5,【参考】数式用!$A$5:$J$27,MATCH(G49,【参考】数式用!$B$4:$J$4,0)+1,0),"")</f>
        <v/>
      </c>
      <c r="H50" s="1148"/>
      <c r="I50" s="1148"/>
      <c r="J50" s="1148"/>
      <c r="K50" s="1149"/>
      <c r="L50" s="1147" t="str">
        <f>IFERROR(VLOOKUP(Y5,【参考】数式用!$A$5:$J$27,MATCH(L49,【参考】数式用!$B$4:$J$4,0)+1,0),"")</f>
        <v/>
      </c>
      <c r="M50" s="1148"/>
      <c r="N50" s="1148"/>
      <c r="O50" s="1148"/>
      <c r="P50" s="1150"/>
      <c r="Q50" s="1151" t="str">
        <f>IFERROR(VLOOKUP(Y5,【参考】数式用!$A$5:$J$27,MATCH(Q49,【参考】数式用!$B$4:$J$4,0)+1,0),"")</f>
        <v/>
      </c>
      <c r="R50" s="1148"/>
      <c r="S50" s="1148"/>
      <c r="T50" s="1148"/>
      <c r="U50" s="1150"/>
      <c r="V50" s="1106">
        <f>SUM(G50,L50,Q50)</f>
        <v>0</v>
      </c>
      <c r="W50" s="1107"/>
      <c r="X50" s="1107"/>
      <c r="Y50" s="1107"/>
      <c r="Z50" s="1107"/>
      <c r="AA50" s="1048"/>
      <c r="AB50" s="1048"/>
      <c r="AC50" s="1160" t="str">
        <f>IFERROR(VLOOKUP(Y5,【参考】数式用!$A$5:$AB$27,MATCH(AC49,【参考】数式用!$B$4:$AB$4,0)+1,FALSE),"")</f>
        <v/>
      </c>
      <c r="AD50" s="1161"/>
      <c r="AE50" s="1161"/>
      <c r="AF50" s="1161"/>
      <c r="AG50" s="1161"/>
      <c r="AH50" s="1162"/>
      <c r="AS50" s="1003" t="s">
        <v>2190</v>
      </c>
      <c r="AT50" s="1003"/>
      <c r="AU50" s="1003"/>
      <c r="AV50" s="1003"/>
      <c r="AW50" s="1003" t="s">
        <v>2191</v>
      </c>
      <c r="AX50" s="1003"/>
      <c r="AY50" s="1003"/>
      <c r="AZ50" s="1003"/>
      <c r="BA50" s="1003" t="s">
        <v>13</v>
      </c>
      <c r="BB50" s="1003"/>
      <c r="BC50" s="1003"/>
      <c r="BD50" s="1003"/>
      <c r="BE50" s="1003" t="s">
        <v>2192</v>
      </c>
      <c r="BF50" s="1003"/>
      <c r="BG50" s="1003"/>
      <c r="BH50" s="1003"/>
      <c r="BI50" s="1003" t="s">
        <v>2195</v>
      </c>
      <c r="BJ50" s="1003"/>
      <c r="BK50" s="1003"/>
      <c r="BL50" s="1003"/>
      <c r="BM50" s="241"/>
      <c r="BN50" s="1003" t="s">
        <v>2194</v>
      </c>
      <c r="BO50" s="1003"/>
      <c r="BP50" s="1003"/>
      <c r="BQ50" s="1003"/>
      <c r="BR50" s="1003"/>
      <c r="BS50" s="1003"/>
      <c r="BT50" s="241"/>
      <c r="BV50" s="1164" t="s">
        <v>2197</v>
      </c>
      <c r="BW50" s="1165"/>
      <c r="BX50" s="1165"/>
      <c r="BY50" s="1165"/>
      <c r="BZ50" s="1165"/>
      <c r="CA50" s="1166"/>
      <c r="CD50" s="242"/>
    </row>
    <row r="51" spans="2:82" ht="17.25" customHeight="1">
      <c r="B51" s="1144" t="s">
        <v>2288</v>
      </c>
      <c r="C51" s="1145"/>
      <c r="D51" s="1145"/>
      <c r="E51" s="1145"/>
      <c r="F51" s="1146"/>
      <c r="G51" s="1021" t="str">
        <f>IFERROR(ROUNDDOWN(ROUND(AM5*G50,0)*P5,0)*H53,"")</f>
        <v/>
      </c>
      <c r="H51" s="1021"/>
      <c r="I51" s="1021"/>
      <c r="J51" s="1021"/>
      <c r="K51" s="148" t="s">
        <v>2283</v>
      </c>
      <c r="L51" s="1020" t="str">
        <f>IFERROR(ROUNDDOWN(ROUND(AM5*L50,0)*P5,0)*H53,"")</f>
        <v/>
      </c>
      <c r="M51" s="1021"/>
      <c r="N51" s="1021"/>
      <c r="O51" s="1021"/>
      <c r="P51" s="148" t="s">
        <v>2283</v>
      </c>
      <c r="Q51" s="1020" t="str">
        <f>IFERROR(ROUNDDOWN(ROUND(AM5*Q50,0)*P5,0)*H53,"")</f>
        <v/>
      </c>
      <c r="R51" s="1021"/>
      <c r="S51" s="1021"/>
      <c r="T51" s="1021"/>
      <c r="U51" s="149" t="s">
        <v>2283</v>
      </c>
      <c r="V51" s="1124">
        <f>IFERROR(SUM(G51,L51,Q51),"")</f>
        <v>0</v>
      </c>
      <c r="W51" s="1125"/>
      <c r="X51" s="1125"/>
      <c r="Y51" s="1125"/>
      <c r="Z51" s="150" t="s">
        <v>2283</v>
      </c>
      <c r="AB51" s="151"/>
      <c r="AC51" s="1020" t="str">
        <f>IFERROR(ROUNDDOWN(ROUND(AM5*AC50,0)*P5,0)*AD53,"")</f>
        <v/>
      </c>
      <c r="AD51" s="1021"/>
      <c r="AE51" s="1021"/>
      <c r="AF51" s="1021"/>
      <c r="AG51" s="1021"/>
      <c r="AH51" s="149" t="s">
        <v>2283</v>
      </c>
      <c r="AS51" s="1008" t="str">
        <f>IFERROR(ROUNDDOWN(ROUND(AM5*(G50-B10),0)*P5,0)*H53,"")</f>
        <v/>
      </c>
      <c r="AT51" s="1008"/>
      <c r="AU51" s="1008"/>
      <c r="AV51" s="1008"/>
      <c r="AW51" s="1008" t="str">
        <f>IFERROR(ROUNDDOWN(ROUND(AM5*(L50-G10),0)*P5,0)*H53,"")</f>
        <v/>
      </c>
      <c r="AX51" s="1008"/>
      <c r="AY51" s="1008"/>
      <c r="AZ51" s="1008"/>
      <c r="BA51" s="1008" t="str">
        <f>IFERROR(ROUNDDOWN(ROUND(AM5*(Q50-L10),0)*P5,0)*H53,"")</f>
        <v/>
      </c>
      <c r="BB51" s="1008"/>
      <c r="BC51" s="1008"/>
      <c r="BD51" s="1008"/>
      <c r="BE51" s="1008" t="str">
        <f>IFERROR(ROUNDDOWN(ROUND(AM5*(AC50-Q10),0)*P5,0)*AD53,"")</f>
        <v/>
      </c>
      <c r="BF51" s="1008"/>
      <c r="BG51" s="1008"/>
      <c r="BH51" s="1008"/>
      <c r="BI51" s="1008">
        <f>SUM(AS51:BH51)</f>
        <v>0</v>
      </c>
      <c r="BJ51" s="1008"/>
      <c r="BK51" s="1008"/>
      <c r="BL51" s="1008"/>
      <c r="BM51" s="241"/>
      <c r="BN51" s="1008" t="str">
        <f>IFERROR(ROUNDDOWN(ROUNDDOWN(ROUND(AM5*(VLOOKUP(Y5,【参考】数式用!$A$5:$AB$27,14,FALSE)),0)*P5,0)*AD53*0.5,0),"")</f>
        <v/>
      </c>
      <c r="BO51" s="1008"/>
      <c r="BP51" s="1008"/>
      <c r="BQ51" s="1008"/>
      <c r="BR51" s="1008"/>
      <c r="BS51" s="1008"/>
      <c r="BT51" s="241"/>
      <c r="BV51" s="1167">
        <f>IF(AND(Q49="ベア加算なし",BA48="ベア加算"),ROUNDDOWN(ROUND(AM5*VLOOKUP(Y5,【参考】数式用!$A$5:$AB$27,9,FALSE),0)*P5,0)*AD53,0)</f>
        <v>0</v>
      </c>
      <c r="BW51" s="1168"/>
      <c r="BX51" s="1168"/>
      <c r="BY51" s="1168"/>
      <c r="BZ51" s="1168"/>
      <c r="CA51" s="1169"/>
      <c r="CD51" s="242"/>
    </row>
    <row r="52" spans="2:82" ht="13.5" customHeight="1">
      <c r="B52" s="1144"/>
      <c r="C52" s="1145"/>
      <c r="D52" s="1145"/>
      <c r="E52" s="1145"/>
      <c r="F52" s="1146"/>
      <c r="G52" s="1024" t="str">
        <f>IFERROR("("&amp;TEXT(G51/H53,"#,##0円")&amp;"/月)","")</f>
        <v/>
      </c>
      <c r="H52" s="1019"/>
      <c r="I52" s="1019"/>
      <c r="J52" s="1019"/>
      <c r="K52" s="1019"/>
      <c r="L52" s="1019" t="str">
        <f>IFERROR("("&amp;TEXT(L51/H53,"#,##0円")&amp;"/月)","")</f>
        <v/>
      </c>
      <c r="M52" s="1019"/>
      <c r="N52" s="1019"/>
      <c r="O52" s="1019"/>
      <c r="P52" s="1019"/>
      <c r="Q52" s="1019" t="str">
        <f>IFERROR("("&amp;TEXT(Q51/H53,"#,##0円")&amp;"/月)","")</f>
        <v/>
      </c>
      <c r="R52" s="1019"/>
      <c r="S52" s="1019"/>
      <c r="T52" s="1019"/>
      <c r="U52" s="1019"/>
      <c r="V52" s="1019" t="str">
        <f>IFERROR("("&amp;TEXT(V51/H53,"#,##0円")&amp;"/月)","")</f>
        <v>(0円/月)</v>
      </c>
      <c r="W52" s="1019"/>
      <c r="X52" s="1019"/>
      <c r="Y52" s="1019"/>
      <c r="Z52" s="1019"/>
      <c r="AB52" s="151"/>
      <c r="AC52" s="1022" t="str">
        <f>IFERROR("("&amp;TEXT(AC51/AD53,"#,##0円")&amp;"/月)","")</f>
        <v/>
      </c>
      <c r="AD52" s="1023"/>
      <c r="AE52" s="1023"/>
      <c r="AF52" s="1023"/>
      <c r="AG52" s="1023"/>
      <c r="AH52" s="102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6" t="s">
        <v>239</v>
      </c>
      <c r="V56" s="1006"/>
      <c r="W56" s="1006"/>
      <c r="X56" s="1006"/>
      <c r="Y56" s="1006"/>
      <c r="Z56" s="1006"/>
      <c r="AA56" s="245"/>
      <c r="AB56" s="249"/>
      <c r="AC56" s="1006" t="str">
        <f>IF(F15=4,"R6.4～R6.5",IF(F15=5,"R6.5",""))</f>
        <v>R6.4～R6.5</v>
      </c>
      <c r="AD56" s="1006"/>
      <c r="AE56" s="1006"/>
      <c r="AF56" s="1006"/>
      <c r="AG56" s="1006"/>
      <c r="AH56" s="1006"/>
      <c r="AI56" s="250"/>
      <c r="AJ56" s="249"/>
      <c r="AK56" s="1006" t="str">
        <f>IF(OR(F15=4,F15=5),"R6.6","R"&amp;D15&amp;"."&amp;F15)&amp;"～R"&amp;K15&amp;"."&amp;M15</f>
        <v>R6.6～R7.3</v>
      </c>
      <c r="AL56" s="1006"/>
      <c r="AM56" s="1006"/>
      <c r="AN56" s="1006"/>
      <c r="AO56" s="1006"/>
      <c r="AP56" s="1006"/>
      <c r="AQ56" s="245"/>
      <c r="AR56" s="245"/>
      <c r="AS56" s="1009" t="s">
        <v>2404</v>
      </c>
      <c r="AT56" s="1009"/>
      <c r="AU56" s="1009"/>
      <c r="AV56" s="1009"/>
      <c r="AW56" s="1009" t="s">
        <v>2403</v>
      </c>
      <c r="AX56" s="1009"/>
      <c r="AY56" s="1009"/>
      <c r="AZ56" s="1009"/>
    </row>
    <row r="57" spans="2:82" ht="15.95" customHeight="1">
      <c r="U57" s="1003" t="s">
        <v>2198</v>
      </c>
      <c r="V57" s="1003"/>
      <c r="W57" s="1003"/>
      <c r="X57" s="1003"/>
      <c r="Y57" s="1003"/>
      <c r="Z57" s="527" t="str">
        <f>IF(AND(B9&lt;&gt;"処遇加算なし",F15=4),IF(V21="✓",1,IF(V22="✓",2,"")),"")</f>
        <v/>
      </c>
      <c r="AA57" s="245"/>
      <c r="AB57" s="249"/>
      <c r="AC57" s="1003" t="s">
        <v>2198</v>
      </c>
      <c r="AD57" s="1003"/>
      <c r="AE57" s="1003"/>
      <c r="AF57" s="1003"/>
      <c r="AG57" s="1003"/>
      <c r="AH57" s="170">
        <f>IF(AND(F15&lt;&gt;4,F15&lt;&gt;5),0,IF(AT8="○",1,0))</f>
        <v>0</v>
      </c>
      <c r="AI57" s="253"/>
      <c r="AJ57" s="249"/>
      <c r="AK57" s="1003" t="s">
        <v>2198</v>
      </c>
      <c r="AL57" s="1003"/>
      <c r="AM57" s="1003"/>
      <c r="AN57" s="1003"/>
      <c r="AO57" s="1003"/>
      <c r="AP57" s="170">
        <f>IF(AT8="○",1,0)</f>
        <v>0</v>
      </c>
      <c r="AQ57" s="245"/>
      <c r="AR57" s="245"/>
      <c r="AS57" s="1002"/>
      <c r="AT57" s="1002"/>
      <c r="AU57" s="1002"/>
      <c r="AV57" s="1002"/>
      <c r="AW57" s="1010"/>
      <c r="AX57" s="1010"/>
      <c r="AY57" s="1010"/>
      <c r="AZ57" s="1010"/>
      <c r="BD57" s="251"/>
      <c r="BF57" s="251"/>
      <c r="BG57" s="251"/>
      <c r="BH57" s="251"/>
      <c r="BI57" s="251"/>
      <c r="BJ57" s="251"/>
      <c r="BK57" s="251"/>
      <c r="BL57" s="251"/>
      <c r="BM57" s="251"/>
      <c r="BN57" s="251"/>
      <c r="BO57" s="251"/>
      <c r="BP57" s="251"/>
      <c r="BQ57" s="251"/>
      <c r="BR57" s="251"/>
      <c r="BS57" s="251"/>
      <c r="BT57" s="251"/>
      <c r="BV57" s="254"/>
    </row>
    <row r="58" spans="2:82" ht="15.95" customHeight="1">
      <c r="U58" s="1012" t="s">
        <v>2199</v>
      </c>
      <c r="V58" s="1012"/>
      <c r="W58" s="1012"/>
      <c r="X58" s="1012"/>
      <c r="Y58" s="1012"/>
      <c r="Z58" s="527" t="str">
        <f>IF(AND(B9&lt;&gt;"処遇加算なし",F15=4),IF(V24="✓",1,IF(V25="✓",2,IF(V26="✓",3,""))),"")</f>
        <v/>
      </c>
      <c r="AA58" s="245"/>
      <c r="AB58" s="249"/>
      <c r="AC58" s="1012" t="s">
        <v>2199</v>
      </c>
      <c r="AD58" s="1012"/>
      <c r="AE58" s="1012"/>
      <c r="AF58" s="1012"/>
      <c r="AG58" s="1012"/>
      <c r="AH58" s="170">
        <f>IF(AND(F15&lt;&gt;4,F15&lt;&gt;5),0,IF(AU8="○",1,3))</f>
        <v>3</v>
      </c>
      <c r="AI58" s="253"/>
      <c r="AJ58" s="249"/>
      <c r="AK58" s="1012" t="s">
        <v>2199</v>
      </c>
      <c r="AL58" s="1012"/>
      <c r="AM58" s="1012"/>
      <c r="AN58" s="1012"/>
      <c r="AO58" s="1012"/>
      <c r="AP58" s="170">
        <f>IF(AU8="○",1,3)</f>
        <v>3</v>
      </c>
      <c r="AQ58" s="245"/>
      <c r="AR58" s="245"/>
      <c r="AS58" s="1003" t="str">
        <f>IF(OR(AND(Z58=1,AH58=3),AND(Z58=1,AP58=3),AND(Z58=2,AH58=3,AH59=3),AND(Z58=2,AP58=3,AP59=3)),"○","")</f>
        <v/>
      </c>
      <c r="AT58" s="1003"/>
      <c r="AU58" s="1003"/>
      <c r="AV58" s="1003"/>
      <c r="AW58" s="1003" t="str">
        <f>IF(OR(AND(Z58=1,AH58=2),AND(Z58=1,AP58=2),AND(Z58=2,AH58=2,AH59=2),AND(Z58=2,AP58=2,AP59=2)),"○","")</f>
        <v/>
      </c>
      <c r="AX58" s="1003"/>
      <c r="AY58" s="1003"/>
      <c r="AZ58" s="1003"/>
      <c r="BD58" s="251"/>
      <c r="BF58" s="251"/>
      <c r="BG58" s="251"/>
      <c r="BH58" s="251"/>
      <c r="BI58" s="251"/>
      <c r="BJ58" s="251"/>
      <c r="BK58" s="251"/>
      <c r="BL58" s="251"/>
      <c r="BM58" s="251"/>
      <c r="BN58" s="251"/>
      <c r="BO58" s="251"/>
      <c r="BP58" s="251"/>
      <c r="BQ58" s="251"/>
      <c r="BR58" s="251"/>
      <c r="BS58" s="251"/>
      <c r="BT58" s="251"/>
      <c r="BV58" s="254"/>
    </row>
    <row r="59" spans="2:82" ht="15.95" customHeight="1">
      <c r="U59" s="1012" t="s">
        <v>2200</v>
      </c>
      <c r="V59" s="1012"/>
      <c r="W59" s="1012"/>
      <c r="X59" s="1012"/>
      <c r="Y59" s="1012"/>
      <c r="Z59" s="527" t="str">
        <f>IF(AND(B9&lt;&gt;"処遇加算なし",F15=4),IF(V28="✓",1,IF(V29="✓",2,IF(V30="✓",3,""))),"")</f>
        <v/>
      </c>
      <c r="AA59" s="245"/>
      <c r="AB59" s="249"/>
      <c r="AC59" s="1012" t="s">
        <v>2200</v>
      </c>
      <c r="AD59" s="1012"/>
      <c r="AE59" s="1012"/>
      <c r="AF59" s="1012"/>
      <c r="AG59" s="1012"/>
      <c r="AH59" s="170">
        <f>IF(AND(F15&lt;&gt;4,F15&lt;&gt;5),0,IF(AV8="○",1,3))</f>
        <v>3</v>
      </c>
      <c r="AI59" s="253"/>
      <c r="AJ59" s="249"/>
      <c r="AK59" s="1012" t="s">
        <v>2200</v>
      </c>
      <c r="AL59" s="1012"/>
      <c r="AM59" s="1012"/>
      <c r="AN59" s="1012"/>
      <c r="AO59" s="1012"/>
      <c r="AP59" s="170">
        <f>IF(AV8="○",1,3)</f>
        <v>3</v>
      </c>
      <c r="AQ59" s="245"/>
      <c r="AR59" s="245"/>
      <c r="AS59" s="1003" t="str">
        <f>IF(OR(AND(Z59=1,AH59=3),AND(Z59=1,AP59=3),AND(Z59=2,AH58=3,AH59=3),AND(Z59=2,AP58=3,AP59=3)),"○","")</f>
        <v/>
      </c>
      <c r="AT59" s="1003"/>
      <c r="AU59" s="1003"/>
      <c r="AV59" s="1003"/>
      <c r="AW59" s="1003" t="str">
        <f>IF(OR(AND(Z59=1,AH58=2),AND(Z59=1,AP58=2),AND(Z59=2,AH58=2,AH59=2),AND(Z59=2,AP58=2,AP59=2)),"○","")</f>
        <v/>
      </c>
      <c r="AX59" s="1003"/>
      <c r="AY59" s="1003"/>
      <c r="AZ59" s="1003"/>
      <c r="BD59" s="251"/>
      <c r="BF59" s="251"/>
      <c r="BG59" s="251"/>
      <c r="BH59" s="251"/>
      <c r="BI59" s="251"/>
      <c r="BJ59" s="251"/>
      <c r="BK59" s="251"/>
      <c r="BL59" s="251"/>
      <c r="BM59" s="251"/>
      <c r="BN59" s="251"/>
      <c r="BO59" s="251"/>
      <c r="BP59" s="251"/>
      <c r="BQ59" s="251"/>
      <c r="BR59" s="251"/>
      <c r="BS59" s="251"/>
      <c r="BT59" s="251"/>
      <c r="BV59" s="254"/>
    </row>
    <row r="60" spans="2:82" ht="15.95" customHeight="1">
      <c r="U60" s="1012" t="s">
        <v>2201</v>
      </c>
      <c r="V60" s="1012"/>
      <c r="W60" s="1012"/>
      <c r="X60" s="1012"/>
      <c r="Y60" s="1012"/>
      <c r="Z60" s="527" t="str">
        <f>IF(AND(B9&lt;&gt;"処遇加算なし",F15=4),IF(V32="✓",1,IF(V33="✓",2,"")),"")</f>
        <v/>
      </c>
      <c r="AA60" s="245"/>
      <c r="AB60" s="249"/>
      <c r="AC60" s="1012" t="s">
        <v>2201</v>
      </c>
      <c r="AD60" s="1012"/>
      <c r="AE60" s="1012"/>
      <c r="AF60" s="1012"/>
      <c r="AG60" s="1012"/>
      <c r="AH60" s="170">
        <f>IF(AND(F15&lt;&gt;4,F15&lt;&gt;5),0,IF(AW8="○",1,3))</f>
        <v>3</v>
      </c>
      <c r="AI60" s="253"/>
      <c r="AJ60" s="249"/>
      <c r="AK60" s="1012" t="s">
        <v>2201</v>
      </c>
      <c r="AL60" s="1012"/>
      <c r="AM60" s="1012"/>
      <c r="AN60" s="1012"/>
      <c r="AO60" s="1012"/>
      <c r="AP60" s="170">
        <f>IF(AW8="○",1,3)</f>
        <v>3</v>
      </c>
      <c r="AQ60" s="245"/>
      <c r="AR60" s="245"/>
      <c r="AS60" s="1004" t="str">
        <f>IF(OR(AND(Z60=1,AH60=3),AND(Z60=1,AP60=3)),"○","")</f>
        <v/>
      </c>
      <c r="AT60" s="1004"/>
      <c r="AU60" s="1004"/>
      <c r="AV60" s="1004"/>
      <c r="AW60" s="1004" t="str">
        <f>IF(OR(AND(Z60=1,AH60=2),AND(Z60=1,AP60=2)),"○","")</f>
        <v/>
      </c>
      <c r="AX60" s="1004"/>
      <c r="AY60" s="1004"/>
      <c r="AZ60" s="1004"/>
      <c r="BD60" s="251"/>
      <c r="BF60" s="251"/>
      <c r="BG60" s="251"/>
      <c r="BH60" s="251"/>
      <c r="BI60" s="251"/>
      <c r="BJ60" s="251"/>
      <c r="BK60" s="251"/>
      <c r="BL60" s="251"/>
      <c r="BM60" s="251"/>
      <c r="BN60" s="251"/>
      <c r="BO60" s="251"/>
      <c r="BP60" s="251"/>
      <c r="BQ60" s="251"/>
      <c r="BR60" s="251"/>
      <c r="BS60" s="251"/>
      <c r="BT60" s="251"/>
      <c r="BV60" s="254"/>
    </row>
    <row r="61" spans="2:82" ht="15.95" customHeight="1">
      <c r="U61" s="1012" t="s">
        <v>2202</v>
      </c>
      <c r="V61" s="1012"/>
      <c r="W61" s="1012"/>
      <c r="X61" s="1012"/>
      <c r="Y61" s="1012"/>
      <c r="Z61" s="527" t="str">
        <f>IF(AND(B9&lt;&gt;"処遇加算なし",F15=4),IF(V36="✓",1,IF(V37="✓",2,"")),"")</f>
        <v/>
      </c>
      <c r="AA61" s="245"/>
      <c r="AB61" s="249"/>
      <c r="AC61" s="1012" t="s">
        <v>2202</v>
      </c>
      <c r="AD61" s="1012"/>
      <c r="AE61" s="1012"/>
      <c r="AF61" s="1012"/>
      <c r="AG61" s="1012"/>
      <c r="AH61" s="170">
        <f>IF(AND(F15&lt;&gt;4,F15&lt;&gt;5),0,IF(AX8="○",1,2))</f>
        <v>2</v>
      </c>
      <c r="AI61" s="253"/>
      <c r="AJ61" s="249"/>
      <c r="AK61" s="1012" t="s">
        <v>2202</v>
      </c>
      <c r="AL61" s="1012"/>
      <c r="AM61" s="1012"/>
      <c r="AN61" s="1012"/>
      <c r="AO61" s="1012"/>
      <c r="AP61" s="170">
        <f>IF(AX8="○",1,2)</f>
        <v>2</v>
      </c>
      <c r="AQ61" s="245"/>
      <c r="AR61" s="245"/>
      <c r="AS61" s="1003" t="str">
        <f>IF(OR(AND(Z61=1,AH61=2),AND(Z61=1,AP61=2)),"○","")</f>
        <v/>
      </c>
      <c r="AT61" s="1003"/>
      <c r="AU61" s="1003"/>
      <c r="AV61" s="1003"/>
      <c r="AW61" s="1011" t="str">
        <f>IF(OR((AD61-AL61)&lt;0,(AD61-AT61)&lt;0),"!","")</f>
        <v/>
      </c>
      <c r="AX61" s="1011"/>
      <c r="AY61" s="1011"/>
      <c r="AZ61" s="1011"/>
      <c r="BD61" s="251"/>
      <c r="BF61" s="251"/>
      <c r="BG61" s="251"/>
      <c r="BH61" s="251"/>
      <c r="BI61" s="251"/>
      <c r="BJ61" s="251"/>
      <c r="BK61" s="251"/>
      <c r="BL61" s="251"/>
      <c r="BM61" s="251"/>
      <c r="BN61" s="251"/>
      <c r="BO61" s="251"/>
      <c r="BP61" s="251"/>
      <c r="BQ61" s="251"/>
      <c r="BR61" s="251"/>
      <c r="BS61" s="251"/>
      <c r="BT61" s="251"/>
      <c r="BV61" s="254"/>
    </row>
    <row r="62" spans="2:82" ht="15.95" customHeight="1">
      <c r="U62" s="1012" t="s">
        <v>2203</v>
      </c>
      <c r="V62" s="1012"/>
      <c r="W62" s="1012"/>
      <c r="X62" s="1012"/>
      <c r="Y62" s="1012"/>
      <c r="Z62" s="527" t="str">
        <f>IF(AND(B9&lt;&gt;"処遇加算なし",F15=4),IF(V40="✓",1,IF(V41="✓",2,"")),"")</f>
        <v/>
      </c>
      <c r="AA62" s="245"/>
      <c r="AB62" s="249"/>
      <c r="AC62" s="1012" t="s">
        <v>2203</v>
      </c>
      <c r="AD62" s="1012"/>
      <c r="AE62" s="1012"/>
      <c r="AF62" s="1012"/>
      <c r="AG62" s="1012"/>
      <c r="AH62" s="170">
        <f>IF(AND(F15&lt;&gt;4,F15&lt;&gt;5),0,IF(AY8="○",1,2))</f>
        <v>2</v>
      </c>
      <c r="AI62" s="253"/>
      <c r="AJ62" s="249"/>
      <c r="AK62" s="1012" t="s">
        <v>2203</v>
      </c>
      <c r="AL62" s="1012"/>
      <c r="AM62" s="1012"/>
      <c r="AN62" s="1012"/>
      <c r="AO62" s="1012"/>
      <c r="AP62" s="170">
        <f>IF(AY8="○",1,2)</f>
        <v>2</v>
      </c>
      <c r="AQ62" s="245"/>
      <c r="AR62" s="245"/>
      <c r="AS62" s="1003" t="str">
        <f>IF(OR(AND(Z62=1,AH62=2),AND(Z62=1,AP62=2)),"○","")</f>
        <v/>
      </c>
      <c r="AT62" s="1003"/>
      <c r="AU62" s="1003"/>
      <c r="AV62" s="1003"/>
      <c r="AW62" s="1011" t="str">
        <f>IF(OR((AD62-AL62)&lt;0,(AD62-AT62)&lt;0),"!","")</f>
        <v/>
      </c>
      <c r="AX62" s="1011"/>
      <c r="AY62" s="1011"/>
      <c r="AZ62" s="1011"/>
      <c r="BD62" s="251"/>
      <c r="BF62" s="251"/>
      <c r="BG62" s="251"/>
      <c r="BH62" s="251"/>
      <c r="BI62" s="251"/>
      <c r="BJ62" s="251"/>
      <c r="BK62" s="251"/>
      <c r="BL62" s="251"/>
      <c r="BM62" s="251"/>
      <c r="BN62" s="251"/>
      <c r="BO62" s="251"/>
      <c r="BP62" s="251"/>
      <c r="BQ62" s="251"/>
      <c r="BR62" s="251"/>
      <c r="BS62" s="251"/>
      <c r="BT62" s="251"/>
      <c r="BV62" s="254"/>
    </row>
    <row r="63" spans="2:82" ht="15.95" customHeight="1">
      <c r="U63" s="1003" t="s">
        <v>2204</v>
      </c>
      <c r="V63" s="1003"/>
      <c r="W63" s="1003"/>
      <c r="X63" s="1003"/>
      <c r="Y63" s="1003"/>
      <c r="Z63" s="527" t="str">
        <f>IF(AND(B9&lt;&gt;"処遇加算なし",F15=4),IF(V44="✓",1,IF(V45="✓",2,"")),"")</f>
        <v/>
      </c>
      <c r="AA63" s="245"/>
      <c r="AB63" s="249"/>
      <c r="AC63" s="1003" t="s">
        <v>2204</v>
      </c>
      <c r="AD63" s="1003"/>
      <c r="AE63" s="1003"/>
      <c r="AF63" s="1003"/>
      <c r="AG63" s="1003"/>
      <c r="AH63" s="170">
        <f>IF(AND(F15&lt;&gt;4,F15&lt;&gt;5),0,IF(AZ8="○",1,2))</f>
        <v>2</v>
      </c>
      <c r="AI63" s="253"/>
      <c r="AJ63" s="249"/>
      <c r="AK63" s="1003" t="s">
        <v>2204</v>
      </c>
      <c r="AL63" s="1003"/>
      <c r="AM63" s="1003"/>
      <c r="AN63" s="1003"/>
      <c r="AO63" s="1003"/>
      <c r="AP63" s="170">
        <f>IF(AZ8="○",1,2)</f>
        <v>2</v>
      </c>
      <c r="AQ63" s="245"/>
      <c r="AR63" s="245"/>
      <c r="AS63" s="1003" t="str">
        <f>IF(OR(AND(Z63=1,AH63=2),AND(Z63=1,AP63=2)),"○","")</f>
        <v/>
      </c>
      <c r="AT63" s="1003"/>
      <c r="AU63" s="1003"/>
      <c r="AV63" s="1003"/>
      <c r="AW63" s="1011" t="str">
        <f>IF(OR((AD63-AL63)&lt;0,(AD63-AT63)&lt;0),"!","")</f>
        <v/>
      </c>
      <c r="AX63" s="1011"/>
      <c r="AY63" s="1011"/>
      <c r="AZ63" s="1011"/>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彦根市高齢福祉課</cp:lastModifiedBy>
  <cp:lastPrinted>2024-03-11T13:42:51Z</cp:lastPrinted>
  <dcterms:created xsi:type="dcterms:W3CDTF">2015-06-05T18:19:34Z</dcterms:created>
  <dcterms:modified xsi:type="dcterms:W3CDTF">2024-03-29T00:07:57Z</dcterms:modified>
</cp:coreProperties>
</file>