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omain-p\hikone\介護福祉課\▽介護保険係\99-04　【その他】\99-20　【市HP関連】\02 介護保険事業者関係\002 地域密着型サービス事業\最新完成分\付表（サービスごと）\tiikimittyaku_SY01-kinmuhyou()\"/>
    </mc:Choice>
  </mc:AlternateContent>
  <bookViews>
    <workbookView xWindow="31155" yWindow="585" windowWidth="24495" windowHeight="16995" tabRatio="874"/>
  </bookViews>
  <sheets>
    <sheet name="記入方法" sheetId="4" r:id="rId1"/>
    <sheet name="夜間対応型訪問介護" sheetId="20" r:id="rId2"/>
    <sheet name="【記載例】夜間対応型訪問介護" sheetId="10" r:id="rId3"/>
    <sheet name="シフト記号表" sheetId="19" r:id="rId4"/>
    <sheet name="【記載例】シフト記号表（勤務時間帯）" sheetId="16"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4">'【記載例】シフト記号表（勤務時間帯）'!$B$1:$N$52</definedName>
    <definedName name="_xlnm.Print_Area" localSheetId="2">【記載例】夜間対応型訪問介護!$A$1:$BJ$75</definedName>
    <definedName name="_xlnm.Print_Area" localSheetId="3">シフト記号表!$B$1:$N$52</definedName>
    <definedName name="_xlnm.Print_Area" localSheetId="0">記入方法!$A$1:$Q$69</definedName>
    <definedName name="_xlnm.Print_Area" localSheetId="1">夜間対応型訪問介護!$A$1:$BJ$65</definedName>
    <definedName name="_xlnm.Print_Titles" localSheetId="2">【記載例】夜間対応型訪問介護!$1:$14</definedName>
    <definedName name="_xlnm.Print_Titles" localSheetId="1">夜間対応型訪問介護!$1:$14</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4" i="20" l="1"/>
  <c r="F64" i="20"/>
  <c r="H62" i="20"/>
  <c r="F62" i="20"/>
  <c r="H60" i="20"/>
  <c r="F60" i="20"/>
  <c r="H58" i="20"/>
  <c r="F58" i="20"/>
  <c r="H56" i="20"/>
  <c r="F56" i="20"/>
  <c r="H54" i="20"/>
  <c r="F54" i="20"/>
  <c r="H52" i="20"/>
  <c r="F52" i="20"/>
  <c r="H50" i="20"/>
  <c r="F50" i="20"/>
  <c r="H48" i="20"/>
  <c r="F48" i="20"/>
  <c r="H46" i="20"/>
  <c r="F46" i="20"/>
  <c r="H44" i="20"/>
  <c r="F44" i="20"/>
  <c r="H42" i="20"/>
  <c r="F42" i="20"/>
  <c r="B63" i="20"/>
  <c r="B61" i="20"/>
  <c r="BB10" i="20" l="1"/>
  <c r="BB10" i="10"/>
  <c r="F16" i="20" l="1"/>
  <c r="F18" i="10" l="1"/>
  <c r="F16" i="10"/>
  <c r="BA64" i="20" l="1"/>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X72" i="10"/>
  <c r="AV72" i="10"/>
  <c r="AT72" i="10"/>
  <c r="AP72" i="10"/>
  <c r="AN72" i="10"/>
  <c r="AL72" i="10"/>
  <c r="AG72" i="10"/>
  <c r="AF72" i="10"/>
  <c r="AD72" i="10"/>
  <c r="AA72" i="10"/>
  <c r="Y72" i="10"/>
  <c r="X72" i="10"/>
  <c r="BA70" i="10"/>
  <c r="AZ70" i="10"/>
  <c r="AY70" i="10"/>
  <c r="AW70" i="10"/>
  <c r="AS70" i="10"/>
  <c r="AO70" i="10"/>
  <c r="AK70" i="10"/>
  <c r="AJ70" i="10"/>
  <c r="AG70" i="10"/>
  <c r="AC70" i="10"/>
  <c r="W70" i="10"/>
  <c r="BA68" i="10"/>
  <c r="AZ68" i="10"/>
  <c r="AY68" i="10"/>
  <c r="AX68" i="10"/>
  <c r="AR68" i="10"/>
  <c r="AQ68" i="10"/>
  <c r="AN68" i="10"/>
  <c r="AI68" i="10"/>
  <c r="AB68" i="10"/>
  <c r="Z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BA42" i="10"/>
  <c r="AZ42" i="10"/>
  <c r="AY42" i="10"/>
  <c r="BA40" i="10"/>
  <c r="AZ40" i="10"/>
  <c r="AY40" i="10"/>
  <c r="BA38" i="10"/>
  <c r="AZ38" i="10"/>
  <c r="AY38" i="10"/>
  <c r="BA36" i="10"/>
  <c r="AZ36" i="10"/>
  <c r="AY36" i="10"/>
  <c r="BA34" i="10"/>
  <c r="AZ34" i="10"/>
  <c r="AY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V24" i="10"/>
  <c r="AO24" i="10"/>
  <c r="AH24" i="10"/>
  <c r="AA24" i="10"/>
  <c r="BA22" i="10"/>
  <c r="AZ22" i="10"/>
  <c r="AY22" i="10"/>
  <c r="AU22" i="10"/>
  <c r="AN22" i="10"/>
  <c r="AG22" i="10"/>
  <c r="Z22" i="10"/>
  <c r="BA20" i="10"/>
  <c r="AZ20" i="10"/>
  <c r="AY20" i="10"/>
  <c r="BA18" i="10"/>
  <c r="AZ18" i="10"/>
  <c r="AY18" i="10"/>
  <c r="BA16" i="10"/>
  <c r="AZ16" i="10"/>
  <c r="AY16" i="10"/>
  <c r="AV16" i="10"/>
  <c r="AU16" i="10"/>
  <c r="AO16" i="10"/>
  <c r="AN16" i="10"/>
  <c r="AH16" i="10"/>
  <c r="AG16" i="10"/>
  <c r="Z16" i="10"/>
  <c r="AA16" i="10"/>
  <c r="B15" i="10"/>
  <c r="B17" i="10" s="1"/>
  <c r="B19" i="10" s="1"/>
  <c r="B21" i="10" s="1"/>
  <c r="B23" i="10" s="1"/>
  <c r="AB13" i="20" l="1"/>
  <c r="AB14" i="20" s="1"/>
  <c r="AJ13" i="20"/>
  <c r="AJ14" i="20" s="1"/>
  <c r="AR13" i="20"/>
  <c r="AR1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4" i="20"/>
  <c r="BD64" i="20" s="1"/>
  <c r="AE13" i="20"/>
  <c r="AE14" i="20" s="1"/>
  <c r="AU13" i="20"/>
  <c r="AU14" i="20" s="1"/>
  <c r="X13" i="20"/>
  <c r="X14" i="20" s="1"/>
  <c r="AF13" i="20"/>
  <c r="AF14" i="20" s="1"/>
  <c r="AN13" i="20"/>
  <c r="AN14" i="20" s="1"/>
  <c r="AV13" i="20"/>
  <c r="AV14" i="20" s="1"/>
  <c r="W13" i="20"/>
  <c r="W14" i="20" s="1"/>
  <c r="AM13" i="20"/>
  <c r="AM14" i="20" s="1"/>
  <c r="AA13" i="20"/>
  <c r="AA14" i="20" s="1"/>
  <c r="AI13" i="20"/>
  <c r="AI14" i="20" s="1"/>
  <c r="AQ13" i="20"/>
  <c r="AQ14" i="20" s="1"/>
  <c r="BB26" i="20"/>
  <c r="BD26" i="20" s="1"/>
  <c r="BB50" i="20"/>
  <c r="BD50" i="20" s="1"/>
  <c r="BB22" i="20"/>
  <c r="BD22" i="20" s="1"/>
  <c r="BB48" i="20"/>
  <c r="BD48" i="20" s="1"/>
  <c r="BB24" i="20"/>
  <c r="BD24" i="20" s="1"/>
  <c r="BB32" i="20"/>
  <c r="BD32" i="20" s="1"/>
  <c r="BB40" i="20"/>
  <c r="BD40" i="20" s="1"/>
  <c r="BB56" i="20"/>
  <c r="BD56" i="20" s="1"/>
  <c r="BB44" i="20"/>
  <c r="BD44" i="20" s="1"/>
  <c r="BB52" i="20"/>
  <c r="BD52" i="20" s="1"/>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BB16" i="20" l="1"/>
  <c r="BD16" i="20" s="1"/>
  <c r="BB18" i="20"/>
  <c r="BD18" i="20" s="1"/>
  <c r="L11" i="16" l="1"/>
  <c r="F44" i="10" l="1"/>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U20" i="10" l="1"/>
  <c r="AN20" i="10"/>
  <c r="AG20" i="10"/>
  <c r="Z20" i="10"/>
  <c r="Z44" i="10"/>
  <c r="AO40" i="10"/>
  <c r="AU18" i="10"/>
  <c r="AM44" i="10"/>
  <c r="Y44" i="10"/>
  <c r="AU42" i="10"/>
  <c r="AB40" i="10"/>
  <c r="AV38" i="10"/>
  <c r="AB36" i="10"/>
  <c r="AT34" i="10"/>
  <c r="AN18" i="10"/>
  <c r="AV40" i="10"/>
  <c r="Z18" i="10"/>
  <c r="AU44" i="10"/>
  <c r="Z42" i="10"/>
  <c r="AW40" i="10"/>
  <c r="AG18" i="10"/>
  <c r="AF22" i="10"/>
  <c r="Y22" i="10"/>
  <c r="AM22" i="10"/>
  <c r="AT22" i="10"/>
  <c r="W66" i="10"/>
  <c r="AW60" i="10"/>
  <c r="AL60" i="10"/>
  <c r="AL52" i="10"/>
  <c r="AW46" i="10"/>
  <c r="AH46" i="10"/>
  <c r="AJ40" i="10"/>
  <c r="AS34" i="10"/>
  <c r="AD34" i="10"/>
  <c r="AO22" i="10"/>
  <c r="AV60" i="10"/>
  <c r="AJ60" i="10"/>
  <c r="AT52" i="10"/>
  <c r="AG52" i="10"/>
  <c r="Y52" i="10"/>
  <c r="AV46" i="10"/>
  <c r="AE46" i="10"/>
  <c r="AT40" i="10"/>
  <c r="AG40" i="10"/>
  <c r="AQ34" i="10"/>
  <c r="AC34" i="10"/>
  <c r="AU28" i="10"/>
  <c r="AG28" i="10"/>
  <c r="AA22" i="10"/>
  <c r="AE66" i="10"/>
  <c r="AF52" i="10"/>
  <c r="X52" i="10"/>
  <c r="AQ46" i="10"/>
  <c r="AA46" i="10"/>
  <c r="AL34" i="10"/>
  <c r="AA34" i="10"/>
  <c r="AV22" i="10"/>
  <c r="AQ66" i="10"/>
  <c r="AO60" i="10"/>
  <c r="AB60" i="10"/>
  <c r="AX52" i="10"/>
  <c r="AN52" i="10"/>
  <c r="AD52" i="10"/>
  <c r="AI46" i="10"/>
  <c r="W46" i="10"/>
  <c r="AL40" i="10"/>
  <c r="Y40" i="10"/>
  <c r="AI34" i="10"/>
  <c r="AN28" i="10"/>
  <c r="Z28" i="10"/>
  <c r="AH22" i="10"/>
  <c r="AR22" i="10"/>
  <c r="X22" i="10"/>
  <c r="AI22" i="10"/>
  <c r="AX22" i="10"/>
  <c r="AD22" i="10"/>
  <c r="AJ22" i="10"/>
  <c r="AK22" i="10"/>
  <c r="AE22" i="10"/>
  <c r="AS22" i="10"/>
  <c r="AQ22" i="10"/>
  <c r="W22" i="10"/>
  <c r="AP22" i="10"/>
  <c r="AW22" i="10"/>
  <c r="AB22" i="10"/>
  <c r="AC22" i="10"/>
  <c r="AL22" i="10"/>
  <c r="AU64" i="10"/>
  <c r="X58" i="10"/>
  <c r="AA54" i="10"/>
  <c r="AS50" i="10"/>
  <c r="AG50" i="10"/>
  <c r="AO44" i="10"/>
  <c r="AN38" i="10"/>
  <c r="AC38" i="10"/>
  <c r="AV32" i="10"/>
  <c r="AH32" i="10"/>
  <c r="AL26" i="10"/>
  <c r="AO20" i="10"/>
  <c r="AA20" i="10"/>
  <c r="Y64" i="10"/>
  <c r="AE64" i="10"/>
  <c r="AV58" i="10"/>
  <c r="AJ58" i="10"/>
  <c r="AT54" i="10"/>
  <c r="AI54" i="10"/>
  <c r="AC50" i="10"/>
  <c r="AM38" i="10"/>
  <c r="X38" i="10"/>
  <c r="AT26" i="10"/>
  <c r="AM64" i="10"/>
  <c r="AC58" i="10"/>
  <c r="AJ50" i="10"/>
  <c r="AP44" i="10"/>
  <c r="AF38" i="10"/>
  <c r="AC26" i="10"/>
  <c r="Z64" i="10"/>
  <c r="AS58" i="10"/>
  <c r="AK50" i="10"/>
  <c r="W50" i="10"/>
  <c r="AH44" i="10"/>
  <c r="AJ38" i="10"/>
  <c r="AO32" i="10"/>
  <c r="AA32" i="10"/>
  <c r="AS26" i="10"/>
  <c r="AD26" i="10"/>
  <c r="AV20" i="10"/>
  <c r="AH20" i="10"/>
  <c r="AE44" i="10"/>
  <c r="AS38" i="10"/>
  <c r="AQ26" i="10"/>
  <c r="AU62" i="10"/>
  <c r="AK62" i="10"/>
  <c r="AC62" i="10"/>
  <c r="W56" i="10"/>
  <c r="AN48" i="10"/>
  <c r="X48" i="10"/>
  <c r="AR42" i="10"/>
  <c r="AI42" i="10"/>
  <c r="AU36" i="10"/>
  <c r="AJ36" i="10"/>
  <c r="AK30" i="10"/>
  <c r="W30" i="10"/>
  <c r="AV18" i="10"/>
  <c r="AO18" i="10"/>
  <c r="AH18" i="10"/>
  <c r="AA18" i="10"/>
  <c r="AL62" i="10"/>
  <c r="AB56" i="10"/>
  <c r="AQ48" i="10"/>
  <c r="AC42" i="10"/>
  <c r="AM36" i="10"/>
  <c r="AL30" i="10"/>
  <c r="AU24" i="10"/>
  <c r="AJ18" i="10"/>
  <c r="AR62" i="10"/>
  <c r="Z62" i="10"/>
  <c r="AJ56" i="10"/>
  <c r="AX48" i="10"/>
  <c r="AP42" i="10"/>
  <c r="AH42" i="10"/>
  <c r="W42" i="10"/>
  <c r="AR36" i="10"/>
  <c r="AE36" i="10"/>
  <c r="AS30" i="10"/>
  <c r="AE30" i="10"/>
  <c r="AN24" i="10"/>
  <c r="Z24" i="10"/>
  <c r="AX62" i="10"/>
  <c r="AQ56" i="10"/>
  <c r="AK42" i="10"/>
  <c r="W36" i="10"/>
  <c r="X30" i="10"/>
  <c r="AX18" i="10"/>
  <c r="AC18" i="10"/>
  <c r="W62" i="10"/>
  <c r="AR56" i="10"/>
  <c r="AE56" i="10"/>
  <c r="AR48" i="10"/>
  <c r="AX42" i="10"/>
  <c r="AL42" i="10"/>
  <c r="AD42" i="10"/>
  <c r="AQ36" i="10"/>
  <c r="AR30" i="10"/>
  <c r="AD30" i="10"/>
  <c r="AS18" i="10"/>
  <c r="AL18" i="10"/>
  <c r="AE18" i="10"/>
  <c r="X18" i="10"/>
  <c r="AD62" i="10"/>
  <c r="Z48" i="10"/>
  <c r="AG24" i="10"/>
  <c r="AQ1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BB16" i="10"/>
  <c r="BD16" i="10" s="1"/>
  <c r="BB26" i="10"/>
  <c r="BD26" i="10" s="1"/>
  <c r="BB64" i="10"/>
  <c r="BD64" i="10" s="1"/>
  <c r="BB58" i="10"/>
  <c r="BD58" i="10" s="1"/>
  <c r="BB52" i="10"/>
  <c r="BD52" i="10" s="1"/>
  <c r="BB66" i="10"/>
  <c r="BD66" i="10" s="1"/>
  <c r="BB48" i="10"/>
  <c r="BD48" i="10" s="1"/>
  <c r="BB60" i="10"/>
  <c r="BD60" i="10" s="1"/>
  <c r="BB28" i="10"/>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BD28" i="10"/>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alcChain>
</file>

<file path=xl/sharedStrings.xml><?xml version="1.0" encoding="utf-8"?>
<sst xmlns="http://schemas.openxmlformats.org/spreadsheetml/2006/main" count="1198" uniqueCount="205">
  <si>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</si>
  <si>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</si>
  <si>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</si>
  <si>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</si>
  <si>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</si>
  <si>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</si>
  <si>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</si>
  <si>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</si>
  <si>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</si>
  <si>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</si>
  <si>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</si>
  <si>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</si>
  <si>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</si>
  <si>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</si>
  <si>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</si>
  <si>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</si>
  <si>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</si>
  <si>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</si>
  <si>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</si>
  <si>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</si>
  <si>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</si>
  <si>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</si>
  <si>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</si>
  <si>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</si>
  <si>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</si>
  <si>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</si>
  <si>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</si>
  <si>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</si>
  <si>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</si>
  <si>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</si>
  <si>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</si>
  <si>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</si>
  <si>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</si>
  <si>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</si>
  <si>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</si>
  <si>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</si>
  <si>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</si>
  <si>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</si>
  <si>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</si>
  <si>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</si>
  <si>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</si>
  <si>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</si>
  <si>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</si>
  <si>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</si>
  <si>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</si>
  <si>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</si>
  <si>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</si>
  <si>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</si>
  <si>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</si>
  <si>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</si>
  <si>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</si>
  <si>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</si>
  <si>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</si>
  <si>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</si>
  <si>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</si>
  <si>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</si>
  <si>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</si>
  <si>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</si>
  <si>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</si>
  <si>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</si>
  <si>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</si>
  <si>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</si>
  <si>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</si>
  <si>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</si>
  <si>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</si>
  <si>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</si>
  <si>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</si>
  <si>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</si>
  <si>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</si>
  <si>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</si>
  <si>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</si>
  <si>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</si>
  <si>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</si>
  <si>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</si>
  <si>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</si>
  <si>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</si>
  <si>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</si>
  <si>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</si>
  <si>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</si>
  <si>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</si>
  <si>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</si>
  <si>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</si>
  <si>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</si>
  <si>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</si>
  <si>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</si>
  <si>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</si>
  <si>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</si>
  <si>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</si>
  <si>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</si>
  <si>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</si>
  <si>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</si>
  <si>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</si>
  <si>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</si>
  <si>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</si>
  <si>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</si>
  <si>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</si>
  <si>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</si>
  <si>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</si>
  <si>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</si>
  <si>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</si>
  <si>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</si>
  <si>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</si>
  <si>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</si>
  <si>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</si>
  <si>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</si>
  <si>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</si>
  <si>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</si>
  <si>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</si>
  <si>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</si>
  <si>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</si>
  <si>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</si>
  <si>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</si>
  <si>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</si>
  <si>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</si>
  <si>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</si>
  <si>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</si>
  <si>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</si>
  <si>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</si>
  <si>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</si>
  <si>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</si>
  <si>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</si>
  <si>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</si>
  <si>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</si>
  <si>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</si>
  <si>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</si>
  <si>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</si>
  <si>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</si>
  <si>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</si>
  <si>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</si>
  <si>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</si>
  <si>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</si>
  <si>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</si>
  <si>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</si>
  <si>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</si>
  <si>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</si>
  <si>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</si>
  <si>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</si>
  <si>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</si>
  <si>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</si>
  <si>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</si>
  <si>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</si>
  <si>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</si>
  <si>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</si>
  <si>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</si>
  <si>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</si>
  <si>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</si>
  <si>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</si>
  <si>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</si>
  <si>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</si>
  <si>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</si>
  <si>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</si>
  <si>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</si>
  <si>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</si>
  <si>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</si>
  <si>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</si>
  <si>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</si>
  <si>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</si>
  <si>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</si>
  <si>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</si>
  <si>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</si>
  <si>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</si>
  <si>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</si>
  <si>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</si>
  <si>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</si>
  <si>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</si>
  <si>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</si>
  <si>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</si>
  <si>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</si>
  <si>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</si>
  <si>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</si>
  <si>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</si>
  <si>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</si>
  <si>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</si>
  <si>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</si>
  <si>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</si>
  <si>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</si>
  <si>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</si>
  <si>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</si>
  <si>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</si>
  <si>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</si>
  <si>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</si>
  <si>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</si>
  <si>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</si>
  <si>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</si>
  <si>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</si>
  <si>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</si>
  <si>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B</t>
  </si>
  <si>
    <t>u</t>
  </si>
  <si>
    <t>u</t>
    <phoneticPr fontId="2"/>
  </si>
  <si>
    <t>面接相談員</t>
    <rPh sb="0" eb="2">
      <t>メンセツ</t>
    </rPh>
    <rPh sb="2" eb="5">
      <t>ソウダンイン</t>
    </rPh>
    <phoneticPr fontId="2"/>
  </si>
  <si>
    <t>○○　N男</t>
  </si>
  <si>
    <t>○○　M子</t>
  </si>
  <si>
    <t>○○　K子</t>
  </si>
  <si>
    <t>○○　H美</t>
  </si>
  <si>
    <t>○○　G太</t>
  </si>
  <si>
    <t>○○　F子</t>
  </si>
  <si>
    <t>○○　E夫</t>
  </si>
  <si>
    <t>b</t>
  </si>
  <si>
    <t>厚労　太郎</t>
    <phoneticPr fontId="2"/>
  </si>
  <si>
    <t>○○　A男</t>
    <phoneticPr fontId="2"/>
  </si>
  <si>
    <t>○○　B子</t>
    <phoneticPr fontId="2"/>
  </si>
  <si>
    <t>管理者</t>
    <rPh sb="0" eb="3">
      <t>カンリシャ</t>
    </rPh>
    <phoneticPr fontId="2"/>
  </si>
  <si>
    <t>a</t>
    <phoneticPr fontId="2"/>
  </si>
  <si>
    <t>b</t>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</si>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</sst>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2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5" fillId="3" borderId="0" xfId="0" applyFont="1" applyFill="1" applyBorder="1" applyAlignment="1">
      <alignment horizontal="left" vertical="center" inden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0" borderId="60"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9" fillId="3" borderId="8" xfId="0" applyFont="1" applyFill="1" applyBorder="1" applyAlignment="1" applyProtection="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8" fillId="0" borderId="60" xfId="0" applyFont="1" applyBorder="1" applyAlignment="1">
      <alignment vertical="center"/>
    </xf>
  </cellXfs>
  <cellStyles count="1">
    <cellStyle name="標準" xfId="0" builtinId="0"/>
  </cellStyles>
  <dxfs count="25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pageSetUpPr fitToPage="1"/>
  </sheetPr>
  <dimension ref="B1:AY99"/>
  <sheetViews>
    <sheetView tabSelected="1" workbookViewId="0">
      <selection activeCell="B4" sqref="B4"/>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177</v>
      </c>
      <c r="C2" s="46"/>
      <c r="D2" s="45"/>
      <c r="E2" s="45"/>
      <c r="F2" s="45"/>
    </row>
    <row r="3" spans="2:11" s="47" customFormat="1" ht="20.25" customHeight="1" x14ac:dyDescent="0.4">
      <c r="B3" s="46"/>
      <c r="C3" s="46"/>
      <c r="D3" s="45"/>
      <c r="E3" s="45"/>
      <c r="F3" s="45"/>
    </row>
    <row r="4" spans="2:11" s="52" customFormat="1" ht="20.25" customHeight="1" x14ac:dyDescent="0.4">
      <c r="B4" s="75"/>
      <c r="C4" s="45" t="s">
        <v>116</v>
      </c>
      <c r="D4" s="45"/>
      <c r="F4" s="192" t="s">
        <v>117</v>
      </c>
      <c r="G4" s="192"/>
      <c r="H4" s="192"/>
      <c r="I4" s="192"/>
      <c r="J4" s="192"/>
      <c r="K4" s="192"/>
    </row>
    <row r="5" spans="2:11" s="52" customFormat="1" ht="20.25" customHeight="1" x14ac:dyDescent="0.4">
      <c r="B5" s="76"/>
      <c r="C5" s="45" t="s">
        <v>118</v>
      </c>
      <c r="D5" s="45"/>
      <c r="F5" s="192"/>
      <c r="G5" s="192"/>
      <c r="H5" s="192"/>
      <c r="I5" s="192"/>
      <c r="J5" s="192"/>
      <c r="K5" s="192"/>
    </row>
    <row r="6" spans="2:11" s="47" customFormat="1" ht="20.25" customHeight="1" x14ac:dyDescent="0.4">
      <c r="B6" s="49" t="s">
        <v>111</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136</v>
      </c>
      <c r="C10" s="46"/>
      <c r="D10" s="45"/>
      <c r="E10" s="45"/>
      <c r="F10" s="45"/>
    </row>
    <row r="11" spans="2:11" s="47" customFormat="1" ht="20.25" customHeight="1" x14ac:dyDescent="0.4">
      <c r="B11" s="45"/>
      <c r="C11" s="46"/>
      <c r="D11" s="45"/>
    </row>
    <row r="12" spans="2:11" s="47" customFormat="1" ht="20.25" customHeight="1" x14ac:dyDescent="0.4">
      <c r="B12" s="45" t="s">
        <v>141</v>
      </c>
      <c r="C12" s="46"/>
      <c r="D12" s="45"/>
    </row>
    <row r="13" spans="2:11" s="47" customFormat="1" ht="20.25" customHeight="1" x14ac:dyDescent="0.4">
      <c r="B13" s="45"/>
      <c r="C13" s="46"/>
      <c r="D13" s="45"/>
    </row>
    <row r="14" spans="2:11" s="47" customFormat="1" ht="20.25" customHeight="1" x14ac:dyDescent="0.4">
      <c r="B14" s="45" t="s">
        <v>137</v>
      </c>
      <c r="C14" s="46"/>
      <c r="D14" s="45"/>
    </row>
    <row r="15" spans="2:11" s="47" customFormat="1" ht="20.25" customHeight="1" x14ac:dyDescent="0.4">
      <c r="B15" s="45"/>
      <c r="C15" s="46"/>
      <c r="D15" s="45"/>
    </row>
    <row r="16" spans="2:11" s="47" customFormat="1" ht="17.25" customHeight="1" x14ac:dyDescent="0.4">
      <c r="B16" s="45" t="s">
        <v>165</v>
      </c>
      <c r="C16" s="45"/>
      <c r="D16" s="45"/>
    </row>
    <row r="17" spans="2:25" s="47" customFormat="1" ht="17.25" customHeight="1" x14ac:dyDescent="0.4">
      <c r="B17" s="45" t="s">
        <v>107</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163</v>
      </c>
    </row>
    <row r="22" spans="2:25" s="47" customFormat="1" ht="17.25" customHeight="1" x14ac:dyDescent="0.4">
      <c r="B22" s="45"/>
      <c r="C22" s="22">
        <v>3</v>
      </c>
      <c r="D22" s="51" t="s">
        <v>164</v>
      </c>
    </row>
    <row r="23" spans="2:25" s="47" customFormat="1" ht="17.25" customHeight="1" x14ac:dyDescent="0.4">
      <c r="B23" s="45"/>
      <c r="C23" s="48"/>
      <c r="D23" s="50"/>
    </row>
    <row r="24" spans="2:25" s="47" customFormat="1" ht="20.25" customHeight="1" x14ac:dyDescent="0.4">
      <c r="B24" s="45" t="s">
        <v>176</v>
      </c>
      <c r="C24" s="46"/>
      <c r="D24" s="45"/>
    </row>
    <row r="25" spans="2:25" s="47" customFormat="1" ht="20.25" customHeight="1" x14ac:dyDescent="0.4">
      <c r="B25" s="45"/>
      <c r="C25" s="46"/>
      <c r="D25" s="45"/>
    </row>
    <row r="26" spans="2:25" s="47" customFormat="1" ht="17.25" customHeight="1" x14ac:dyDescent="0.4">
      <c r="B26" s="45" t="s">
        <v>166</v>
      </c>
      <c r="C26" s="45"/>
      <c r="D26" s="45"/>
      <c r="E26" s="52"/>
      <c r="F26" s="52"/>
    </row>
    <row r="27" spans="2:25" s="47" customFormat="1" ht="17.25" customHeight="1" x14ac:dyDescent="0.4">
      <c r="B27" s="45" t="s">
        <v>92</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93</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94</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112</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96</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113</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167</v>
      </c>
      <c r="C39" s="45"/>
      <c r="D39" s="45"/>
    </row>
    <row r="40" spans="2:51" s="47" customFormat="1" ht="17.25" customHeight="1" x14ac:dyDescent="0.4">
      <c r="B40" s="45" t="s">
        <v>108</v>
      </c>
      <c r="C40" s="45"/>
      <c r="D40" s="45"/>
      <c r="AH40" s="21"/>
      <c r="AI40" s="21"/>
      <c r="AJ40" s="21"/>
      <c r="AK40" s="21"/>
      <c r="AL40" s="21"/>
      <c r="AM40" s="21"/>
      <c r="AN40" s="21"/>
      <c r="AO40" s="21"/>
      <c r="AP40" s="21"/>
      <c r="AQ40" s="21"/>
      <c r="AR40" s="21"/>
      <c r="AS40" s="21"/>
    </row>
    <row r="41" spans="2:51" s="47" customFormat="1" ht="17.25" customHeight="1" x14ac:dyDescent="0.4">
      <c r="B41" s="55" t="s">
        <v>109</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168</v>
      </c>
      <c r="C43" s="45"/>
    </row>
    <row r="44" spans="2:51" s="47" customFormat="1" ht="17.25" customHeight="1" x14ac:dyDescent="0.4">
      <c r="B44" s="45"/>
      <c r="C44" s="45"/>
    </row>
    <row r="45" spans="2:51" s="47" customFormat="1" ht="17.25" customHeight="1" x14ac:dyDescent="0.4">
      <c r="B45" s="45" t="s">
        <v>169</v>
      </c>
      <c r="C45" s="45"/>
    </row>
    <row r="46" spans="2:51" s="47" customFormat="1" ht="17.25" customHeight="1" x14ac:dyDescent="0.4">
      <c r="B46" s="45" t="s">
        <v>139</v>
      </c>
      <c r="C46" s="45"/>
    </row>
    <row r="47" spans="2:51" s="47" customFormat="1" ht="17.25" customHeight="1" x14ac:dyDescent="0.4">
      <c r="B47" s="45"/>
      <c r="C47" s="45"/>
    </row>
    <row r="48" spans="2:51" s="47" customFormat="1" ht="17.25" customHeight="1" x14ac:dyDescent="0.4">
      <c r="B48" s="45" t="s">
        <v>170</v>
      </c>
      <c r="C48" s="45"/>
    </row>
    <row r="49" spans="2:4" s="47" customFormat="1" ht="17.25" customHeight="1" x14ac:dyDescent="0.4">
      <c r="B49" s="45" t="s">
        <v>97</v>
      </c>
      <c r="C49" s="45"/>
    </row>
    <row r="50" spans="2:4" s="47" customFormat="1" ht="17.25" customHeight="1" x14ac:dyDescent="0.4">
      <c r="B50" s="45"/>
      <c r="C50" s="45"/>
    </row>
    <row r="51" spans="2:4" s="47" customFormat="1" ht="17.25" customHeight="1" x14ac:dyDescent="0.4">
      <c r="B51" s="45" t="s">
        <v>171</v>
      </c>
      <c r="C51" s="45"/>
      <c r="D51" s="45"/>
    </row>
    <row r="52" spans="2:4" s="47" customFormat="1" ht="17.25" customHeight="1" x14ac:dyDescent="0.4">
      <c r="B52" s="45"/>
      <c r="C52" s="45"/>
      <c r="D52" s="45"/>
    </row>
    <row r="53" spans="2:4" s="47" customFormat="1" ht="17.25" customHeight="1" x14ac:dyDescent="0.4">
      <c r="B53" s="52" t="s">
        <v>172</v>
      </c>
      <c r="C53" s="52"/>
      <c r="D53" s="45"/>
    </row>
    <row r="54" spans="2:4" s="47" customFormat="1" ht="17.25" customHeight="1" x14ac:dyDescent="0.4">
      <c r="B54" s="52" t="s">
        <v>98</v>
      </c>
      <c r="C54" s="52"/>
      <c r="D54" s="45"/>
    </row>
    <row r="55" spans="2:4" s="47" customFormat="1" ht="17.25" customHeight="1" x14ac:dyDescent="0.4">
      <c r="B55" s="52" t="s">
        <v>140</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BO118"/>
  <sheetViews>
    <sheetView showGridLines="0" view="pageBreakPreview" zoomScale="70" zoomScaleNormal="55" zoomScaleSheetLayoutView="70" workbookViewId="0">
      <selection activeCell="AT2" sqref="AT2:BI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3</v>
      </c>
      <c r="AD2" s="195"/>
      <c r="AE2" s="119" t="s">
        <v>28</v>
      </c>
      <c r="AF2" s="196">
        <f>IF(AC2=0,"",YEAR(DATE(2018+AC2,1,1)))</f>
        <v>2021</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32">
        <v>40</v>
      </c>
      <c r="BB6" s="233"/>
      <c r="BC6" s="2" t="s">
        <v>22</v>
      </c>
      <c r="BD6" s="6"/>
      <c r="BE6" s="232">
        <v>160</v>
      </c>
      <c r="BF6" s="233"/>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34">
        <f>DAY(EOMONTH(DATE(AF2,AJ2,1),0))</f>
        <v>30</v>
      </c>
      <c r="BF8" s="235"/>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36" t="s">
        <v>20</v>
      </c>
      <c r="C10" s="223" t="s">
        <v>142</v>
      </c>
      <c r="D10" s="202"/>
      <c r="E10" s="161"/>
      <c r="F10" s="158"/>
      <c r="G10" s="161"/>
      <c r="H10" s="158"/>
      <c r="I10" s="239" t="s">
        <v>180</v>
      </c>
      <c r="J10" s="240"/>
      <c r="K10" s="200" t="s">
        <v>181</v>
      </c>
      <c r="L10" s="201"/>
      <c r="M10" s="201"/>
      <c r="N10" s="202"/>
      <c r="O10" s="200" t="s">
        <v>182</v>
      </c>
      <c r="P10" s="201"/>
      <c r="Q10" s="201"/>
      <c r="R10" s="201"/>
      <c r="S10" s="202"/>
      <c r="T10" s="173"/>
      <c r="U10" s="173"/>
      <c r="V10" s="174"/>
      <c r="W10" s="209" t="s">
        <v>183</v>
      </c>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1" t="str">
        <f>IF(BE3="４週","(9)1～4週目の勤務時間数合計","(9)1か月の勤務時間数　合計")</f>
        <v>(9)1～4週目の勤務時間数合計</v>
      </c>
      <c r="BC10" s="212"/>
      <c r="BD10" s="217" t="s">
        <v>184</v>
      </c>
      <c r="BE10" s="218"/>
      <c r="BF10" s="223" t="s">
        <v>185</v>
      </c>
      <c r="BG10" s="201"/>
      <c r="BH10" s="201"/>
      <c r="BI10" s="201"/>
      <c r="BJ10" s="224"/>
    </row>
    <row r="11" spans="2:67" ht="20.25" customHeight="1" x14ac:dyDescent="0.4">
      <c r="B11" s="237"/>
      <c r="C11" s="225"/>
      <c r="D11" s="205"/>
      <c r="E11" s="162"/>
      <c r="F11" s="159"/>
      <c r="G11" s="162"/>
      <c r="H11" s="159"/>
      <c r="I11" s="241"/>
      <c r="J11" s="242"/>
      <c r="K11" s="203"/>
      <c r="L11" s="204"/>
      <c r="M11" s="204"/>
      <c r="N11" s="205"/>
      <c r="O11" s="203"/>
      <c r="P11" s="204"/>
      <c r="Q11" s="204"/>
      <c r="R11" s="204"/>
      <c r="S11" s="205"/>
      <c r="T11" s="175"/>
      <c r="U11" s="175"/>
      <c r="V11" s="176"/>
      <c r="W11" s="229" t="s">
        <v>11</v>
      </c>
      <c r="X11" s="229"/>
      <c r="Y11" s="229"/>
      <c r="Z11" s="229"/>
      <c r="AA11" s="229"/>
      <c r="AB11" s="229"/>
      <c r="AC11" s="230"/>
      <c r="AD11" s="231" t="s">
        <v>12</v>
      </c>
      <c r="AE11" s="229"/>
      <c r="AF11" s="229"/>
      <c r="AG11" s="229"/>
      <c r="AH11" s="229"/>
      <c r="AI11" s="229"/>
      <c r="AJ11" s="230"/>
      <c r="AK11" s="231" t="s">
        <v>13</v>
      </c>
      <c r="AL11" s="229"/>
      <c r="AM11" s="229"/>
      <c r="AN11" s="229"/>
      <c r="AO11" s="229"/>
      <c r="AP11" s="229"/>
      <c r="AQ11" s="230"/>
      <c r="AR11" s="231" t="s">
        <v>14</v>
      </c>
      <c r="AS11" s="229"/>
      <c r="AT11" s="229"/>
      <c r="AU11" s="229"/>
      <c r="AV11" s="229"/>
      <c r="AW11" s="229"/>
      <c r="AX11" s="230"/>
      <c r="AY11" s="231" t="s">
        <v>15</v>
      </c>
      <c r="AZ11" s="229"/>
      <c r="BA11" s="229"/>
      <c r="BB11" s="213"/>
      <c r="BC11" s="214"/>
      <c r="BD11" s="219"/>
      <c r="BE11" s="220"/>
      <c r="BF11" s="225"/>
      <c r="BG11" s="204"/>
      <c r="BH11" s="204"/>
      <c r="BI11" s="204"/>
      <c r="BJ11" s="226"/>
    </row>
    <row r="12" spans="2:67" ht="20.25" customHeight="1" x14ac:dyDescent="0.4">
      <c r="B12" s="237"/>
      <c r="C12" s="225"/>
      <c r="D12" s="205"/>
      <c r="E12" s="162"/>
      <c r="F12" s="159"/>
      <c r="G12" s="162"/>
      <c r="H12" s="159"/>
      <c r="I12" s="241"/>
      <c r="J12" s="242"/>
      <c r="K12" s="203"/>
      <c r="L12" s="204"/>
      <c r="M12" s="204"/>
      <c r="N12" s="205"/>
      <c r="O12" s="203"/>
      <c r="P12" s="204"/>
      <c r="Q12" s="204"/>
      <c r="R12" s="204"/>
      <c r="S12" s="205"/>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57" t="str">
        <f>IF($BE$3="実績",IF(DAY(DATE($AF$2,$AJ$2,30))=30,30,""),"")</f>
        <v/>
      </c>
      <c r="BA12" s="132" t="str">
        <f>IF($BE$3="実績",IF(DAY(DATE($AF$2,$AJ$2,31))=31,31,""),"")</f>
        <v/>
      </c>
      <c r="BB12" s="213"/>
      <c r="BC12" s="214"/>
      <c r="BD12" s="219"/>
      <c r="BE12" s="220"/>
      <c r="BF12" s="225"/>
      <c r="BG12" s="204"/>
      <c r="BH12" s="204"/>
      <c r="BI12" s="204"/>
      <c r="BJ12" s="226"/>
    </row>
    <row r="13" spans="2:67" ht="20.25" hidden="1" customHeight="1" x14ac:dyDescent="0.4">
      <c r="B13" s="237"/>
      <c r="C13" s="225"/>
      <c r="D13" s="205"/>
      <c r="E13" s="162"/>
      <c r="F13" s="159"/>
      <c r="G13" s="162"/>
      <c r="H13" s="159"/>
      <c r="I13" s="241"/>
      <c r="J13" s="242"/>
      <c r="K13" s="203"/>
      <c r="L13" s="204"/>
      <c r="M13" s="204"/>
      <c r="N13" s="205"/>
      <c r="O13" s="203"/>
      <c r="P13" s="204"/>
      <c r="Q13" s="204"/>
      <c r="R13" s="204"/>
      <c r="S13" s="205"/>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13"/>
      <c r="BC13" s="214"/>
      <c r="BD13" s="219"/>
      <c r="BE13" s="220"/>
      <c r="BF13" s="225"/>
      <c r="BG13" s="204"/>
      <c r="BH13" s="204"/>
      <c r="BI13" s="204"/>
      <c r="BJ13" s="226"/>
    </row>
    <row r="14" spans="2:67" ht="20.25" customHeight="1" thickBot="1" x14ac:dyDescent="0.45">
      <c r="B14" s="238"/>
      <c r="C14" s="227"/>
      <c r="D14" s="208"/>
      <c r="E14" s="163"/>
      <c r="F14" s="160"/>
      <c r="G14" s="163"/>
      <c r="H14" s="160"/>
      <c r="I14" s="243"/>
      <c r="J14" s="244"/>
      <c r="K14" s="206"/>
      <c r="L14" s="207"/>
      <c r="M14" s="207"/>
      <c r="N14" s="208"/>
      <c r="O14" s="206"/>
      <c r="P14" s="207"/>
      <c r="Q14" s="207"/>
      <c r="R14" s="207"/>
      <c r="S14" s="208"/>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15"/>
      <c r="BC14" s="216"/>
      <c r="BD14" s="221"/>
      <c r="BE14" s="222"/>
      <c r="BF14" s="227"/>
      <c r="BG14" s="207"/>
      <c r="BH14" s="207"/>
      <c r="BI14" s="207"/>
      <c r="BJ14" s="228"/>
    </row>
    <row r="15" spans="2:67" ht="20.25" customHeight="1" x14ac:dyDescent="0.4">
      <c r="B15" s="261">
        <f>B13+1</f>
        <v>1</v>
      </c>
      <c r="C15" s="285"/>
      <c r="D15" s="286"/>
      <c r="E15" s="137"/>
      <c r="F15" s="138"/>
      <c r="G15" s="137"/>
      <c r="H15" s="138"/>
      <c r="I15" s="287"/>
      <c r="J15" s="288"/>
      <c r="K15" s="289"/>
      <c r="L15" s="290"/>
      <c r="M15" s="290"/>
      <c r="N15" s="286"/>
      <c r="O15" s="275"/>
      <c r="P15" s="276"/>
      <c r="Q15" s="276"/>
      <c r="R15" s="276"/>
      <c r="S15" s="277"/>
      <c r="T15" s="103" t="s">
        <v>18</v>
      </c>
      <c r="U15" s="104"/>
      <c r="V15" s="105"/>
      <c r="W15" s="96"/>
      <c r="X15" s="97"/>
      <c r="Y15" s="97"/>
      <c r="Z15" s="97"/>
      <c r="AA15" s="97"/>
      <c r="AB15" s="97"/>
      <c r="AC15" s="98"/>
      <c r="AD15" s="96"/>
      <c r="AE15" s="97"/>
      <c r="AF15" s="97"/>
      <c r="AG15" s="97"/>
      <c r="AH15" s="97"/>
      <c r="AI15" s="97"/>
      <c r="AJ15" s="98"/>
      <c r="AK15" s="96"/>
      <c r="AL15" s="97"/>
      <c r="AM15" s="97"/>
      <c r="AN15" s="97"/>
      <c r="AO15" s="97"/>
      <c r="AP15" s="97"/>
      <c r="AQ15" s="98"/>
      <c r="AR15" s="96"/>
      <c r="AS15" s="97"/>
      <c r="AT15" s="97"/>
      <c r="AU15" s="97"/>
      <c r="AV15" s="97"/>
      <c r="AW15" s="97"/>
      <c r="AX15" s="98"/>
      <c r="AY15" s="96"/>
      <c r="AZ15" s="97"/>
      <c r="BA15" s="97"/>
      <c r="BB15" s="278"/>
      <c r="BC15" s="279"/>
      <c r="BD15" s="280"/>
      <c r="BE15" s="281"/>
      <c r="BF15" s="282"/>
      <c r="BG15" s="283"/>
      <c r="BH15" s="283"/>
      <c r="BI15" s="283"/>
      <c r="BJ15" s="284"/>
    </row>
    <row r="16" spans="2:67" ht="20.25" customHeight="1" x14ac:dyDescent="0.4">
      <c r="B16" s="262"/>
      <c r="C16" s="265"/>
      <c r="D16" s="266"/>
      <c r="E16" s="139"/>
      <c r="F16" s="140">
        <f>C15</f>
        <v>0</v>
      </c>
      <c r="G16" s="139"/>
      <c r="H16" s="140">
        <f>I15</f>
        <v>0</v>
      </c>
      <c r="I16" s="269"/>
      <c r="J16" s="270"/>
      <c r="K16" s="273"/>
      <c r="L16" s="274"/>
      <c r="M16" s="274"/>
      <c r="N16" s="266"/>
      <c r="O16" s="245"/>
      <c r="P16" s="246"/>
      <c r="Q16" s="246"/>
      <c r="R16" s="246"/>
      <c r="S16" s="247"/>
      <c r="T16" s="106" t="s">
        <v>134</v>
      </c>
      <c r="U16" s="107"/>
      <c r="V16" s="108"/>
      <c r="W16" s="149" t="str">
        <f>IF(W15="","",VLOOKUP(W15,シフト記号表!$C$6:$L$47,10,FALSE))</f>
        <v/>
      </c>
      <c r="X16" s="150" t="str">
        <f>IF(X15="","",VLOOKUP(X15,シフト記号表!$C$6:$L$47,10,FALSE))</f>
        <v/>
      </c>
      <c r="Y16" s="150" t="str">
        <f>IF(Y15="","",VLOOKUP(Y15,シフト記号表!$C$6:$L$47,10,FALSE))</f>
        <v/>
      </c>
      <c r="Z16" s="150" t="str">
        <f>IF(Z15="","",VLOOKUP(Z15,シフト記号表!$C$6:$L$47,10,FALSE))</f>
        <v/>
      </c>
      <c r="AA16" s="150" t="str">
        <f>IF(AA15="","",VLOOKUP(AA15,シフト記号表!$C$6:$L$47,10,FALSE))</f>
        <v/>
      </c>
      <c r="AB16" s="150" t="str">
        <f>IF(AB15="","",VLOOKUP(AB15,シフト記号表!$C$6:$L$47,10,FALSE))</f>
        <v/>
      </c>
      <c r="AC16" s="151" t="str">
        <f>IF(AC15="","",VLOOKUP(AC15,シフト記号表!$C$6:$L$47,10,FALSE))</f>
        <v/>
      </c>
      <c r="AD16" s="149" t="str">
        <f>IF(AD15="","",VLOOKUP(AD15,シフト記号表!$C$6:$L$47,10,FALSE))</f>
        <v/>
      </c>
      <c r="AE16" s="150" t="str">
        <f>IF(AE15="","",VLOOKUP(AE15,シフト記号表!$C$6:$L$47,10,FALSE))</f>
        <v/>
      </c>
      <c r="AF16" s="150" t="str">
        <f>IF(AF15="","",VLOOKUP(AF15,シフト記号表!$C$6:$L$47,10,FALSE))</f>
        <v/>
      </c>
      <c r="AG16" s="150" t="str">
        <f>IF(AG15="","",VLOOKUP(AG15,シフト記号表!$C$6:$L$47,10,FALSE))</f>
        <v/>
      </c>
      <c r="AH16" s="150" t="str">
        <f>IF(AH15="","",VLOOKUP(AH15,シフト記号表!$C$6:$L$47,10,FALSE))</f>
        <v/>
      </c>
      <c r="AI16" s="150" t="str">
        <f>IF(AI15="","",VLOOKUP(AI15,シフト記号表!$C$6:$L$47,10,FALSE))</f>
        <v/>
      </c>
      <c r="AJ16" s="151" t="str">
        <f>IF(AJ15="","",VLOOKUP(AJ15,シフト記号表!$C$6:$L$47,10,FALSE))</f>
        <v/>
      </c>
      <c r="AK16" s="149" t="str">
        <f>IF(AK15="","",VLOOKUP(AK15,シフト記号表!$C$6:$L$47,10,FALSE))</f>
        <v/>
      </c>
      <c r="AL16" s="150" t="str">
        <f>IF(AL15="","",VLOOKUP(AL15,シフト記号表!$C$6:$L$47,10,FALSE))</f>
        <v/>
      </c>
      <c r="AM16" s="150" t="str">
        <f>IF(AM15="","",VLOOKUP(AM15,シフト記号表!$C$6:$L$47,10,FALSE))</f>
        <v/>
      </c>
      <c r="AN16" s="150" t="str">
        <f>IF(AN15="","",VLOOKUP(AN15,シフト記号表!$C$6:$L$47,10,FALSE))</f>
        <v/>
      </c>
      <c r="AO16" s="150" t="str">
        <f>IF(AO15="","",VLOOKUP(AO15,シフト記号表!$C$6:$L$47,10,FALSE))</f>
        <v/>
      </c>
      <c r="AP16" s="150" t="str">
        <f>IF(AP15="","",VLOOKUP(AP15,シフト記号表!$C$6:$L$47,10,FALSE))</f>
        <v/>
      </c>
      <c r="AQ16" s="151" t="str">
        <f>IF(AQ15="","",VLOOKUP(AQ15,シフト記号表!$C$6:$L$47,10,FALSE))</f>
        <v/>
      </c>
      <c r="AR16" s="149" t="str">
        <f>IF(AR15="","",VLOOKUP(AR15,シフト記号表!$C$6:$L$47,10,FALSE))</f>
        <v/>
      </c>
      <c r="AS16" s="150" t="str">
        <f>IF(AS15="","",VLOOKUP(AS15,シフト記号表!$C$6:$L$47,10,FALSE))</f>
        <v/>
      </c>
      <c r="AT16" s="150" t="str">
        <f>IF(AT15="","",VLOOKUP(AT15,シフト記号表!$C$6:$L$47,10,FALSE))</f>
        <v/>
      </c>
      <c r="AU16" s="150" t="str">
        <f>IF(AU15="","",VLOOKUP(AU15,シフト記号表!$C$6:$L$47,10,FALSE))</f>
        <v/>
      </c>
      <c r="AV16" s="150" t="str">
        <f>IF(AV15="","",VLOOKUP(AV15,シフト記号表!$C$6:$L$47,10,FALSE))</f>
        <v/>
      </c>
      <c r="AW16" s="150" t="str">
        <f>IF(AW15="","",VLOOKUP(AW15,シフト記号表!$C$6:$L$47,10,FALSE))</f>
        <v/>
      </c>
      <c r="AX16" s="151" t="str">
        <f>IF(AX15="","",VLOOKUP(AX15,シフト記号表!$C$6:$L$47,10,FALSE))</f>
        <v/>
      </c>
      <c r="AY16" s="149" t="str">
        <f>IF(AY15="","",VLOOKUP(AY15,シフト記号表!$C$6:$L$47,10,FALSE))</f>
        <v/>
      </c>
      <c r="AZ16" s="150" t="str">
        <f>IF(AZ15="","",VLOOKUP(AZ15,シフト記号表!$C$6:$L$47,10,FALSE))</f>
        <v/>
      </c>
      <c r="BA16" s="150" t="str">
        <f>IF(BA15="","",VLOOKUP(BA15,シフト記号表!$C$6:$L$47,10,FALSE))</f>
        <v/>
      </c>
      <c r="BB16" s="258">
        <f>IF($BE$3="４週",SUM(W16:AX16),IF($BE$3="暦月",SUM(W16:BA16),""))</f>
        <v>0</v>
      </c>
      <c r="BC16" s="259"/>
      <c r="BD16" s="260">
        <f>IF($BE$3="４週",BB16/4,IF($BE$3="暦月",(BB16/($BE$8/7)),""))</f>
        <v>0</v>
      </c>
      <c r="BE16" s="259"/>
      <c r="BF16" s="255"/>
      <c r="BG16" s="256"/>
      <c r="BH16" s="256"/>
      <c r="BI16" s="256"/>
      <c r="BJ16" s="257"/>
    </row>
    <row r="17" spans="2:62" ht="20.25" customHeight="1" x14ac:dyDescent="0.4">
      <c r="B17" s="261">
        <f>B15+1</f>
        <v>2</v>
      </c>
      <c r="C17" s="263"/>
      <c r="D17" s="264"/>
      <c r="E17" s="141"/>
      <c r="F17" s="142"/>
      <c r="G17" s="141"/>
      <c r="H17" s="142"/>
      <c r="I17" s="267"/>
      <c r="J17" s="268"/>
      <c r="K17" s="271"/>
      <c r="L17" s="272"/>
      <c r="M17" s="272"/>
      <c r="N17" s="264"/>
      <c r="O17" s="245"/>
      <c r="P17" s="246"/>
      <c r="Q17" s="246"/>
      <c r="R17" s="246"/>
      <c r="S17" s="247"/>
      <c r="T17" s="109" t="s">
        <v>18</v>
      </c>
      <c r="U17" s="110"/>
      <c r="V17" s="111"/>
      <c r="W17" s="99"/>
      <c r="X17" s="100"/>
      <c r="Y17" s="100"/>
      <c r="Z17" s="100"/>
      <c r="AA17" s="100"/>
      <c r="AB17" s="100"/>
      <c r="AC17" s="101"/>
      <c r="AD17" s="99"/>
      <c r="AE17" s="100"/>
      <c r="AF17" s="100"/>
      <c r="AG17" s="100"/>
      <c r="AH17" s="100"/>
      <c r="AI17" s="100"/>
      <c r="AJ17" s="101"/>
      <c r="AK17" s="99"/>
      <c r="AL17" s="100"/>
      <c r="AM17" s="100"/>
      <c r="AN17" s="100"/>
      <c r="AO17" s="100"/>
      <c r="AP17" s="100"/>
      <c r="AQ17" s="101"/>
      <c r="AR17" s="99"/>
      <c r="AS17" s="100"/>
      <c r="AT17" s="100"/>
      <c r="AU17" s="100"/>
      <c r="AV17" s="100"/>
      <c r="AW17" s="100"/>
      <c r="AX17" s="101"/>
      <c r="AY17" s="99"/>
      <c r="AZ17" s="100"/>
      <c r="BA17" s="102"/>
      <c r="BB17" s="248"/>
      <c r="BC17" s="249"/>
      <c r="BD17" s="250"/>
      <c r="BE17" s="251"/>
      <c r="BF17" s="252"/>
      <c r="BG17" s="253"/>
      <c r="BH17" s="253"/>
      <c r="BI17" s="253"/>
      <c r="BJ17" s="254"/>
    </row>
    <row r="18" spans="2:62" ht="20.25" customHeight="1" x14ac:dyDescent="0.4">
      <c r="B18" s="262"/>
      <c r="C18" s="265"/>
      <c r="D18" s="266"/>
      <c r="E18" s="139"/>
      <c r="F18" s="140">
        <f>C17</f>
        <v>0</v>
      </c>
      <c r="G18" s="139"/>
      <c r="H18" s="140">
        <f>I17</f>
        <v>0</v>
      </c>
      <c r="I18" s="269"/>
      <c r="J18" s="270"/>
      <c r="K18" s="273"/>
      <c r="L18" s="274"/>
      <c r="M18" s="274"/>
      <c r="N18" s="266"/>
      <c r="O18" s="245"/>
      <c r="P18" s="246"/>
      <c r="Q18" s="246"/>
      <c r="R18" s="246"/>
      <c r="S18" s="247"/>
      <c r="T18" s="106" t="s">
        <v>134</v>
      </c>
      <c r="U18" s="107"/>
      <c r="V18" s="108"/>
      <c r="W18" s="149" t="str">
        <f>IF(W17="","",VLOOKUP(W17,シフト記号表!$C$6:$L$47,10,FALSE))</f>
        <v/>
      </c>
      <c r="X18" s="150" t="str">
        <f>IF(X17="","",VLOOKUP(X17,シフト記号表!$C$6:$L$47,10,FALSE))</f>
        <v/>
      </c>
      <c r="Y18" s="150" t="str">
        <f>IF(Y17="","",VLOOKUP(Y17,シフト記号表!$C$6:$L$47,10,FALSE))</f>
        <v/>
      </c>
      <c r="Z18" s="150" t="str">
        <f>IF(Z17="","",VLOOKUP(Z17,シフト記号表!$C$6:$L$47,10,FALSE))</f>
        <v/>
      </c>
      <c r="AA18" s="150" t="str">
        <f>IF(AA17="","",VLOOKUP(AA17,シフト記号表!$C$6:$L$47,10,FALSE))</f>
        <v/>
      </c>
      <c r="AB18" s="150" t="str">
        <f>IF(AB17="","",VLOOKUP(AB17,シフト記号表!$C$6:$L$47,10,FALSE))</f>
        <v/>
      </c>
      <c r="AC18" s="151" t="str">
        <f>IF(AC17="","",VLOOKUP(AC17,シフト記号表!$C$6:$L$47,10,FALSE))</f>
        <v/>
      </c>
      <c r="AD18" s="149" t="str">
        <f>IF(AD17="","",VLOOKUP(AD17,シフト記号表!$C$6:$L$47,10,FALSE))</f>
        <v/>
      </c>
      <c r="AE18" s="150" t="str">
        <f>IF(AE17="","",VLOOKUP(AE17,シフト記号表!$C$6:$L$47,10,FALSE))</f>
        <v/>
      </c>
      <c r="AF18" s="150" t="str">
        <f>IF(AF17="","",VLOOKUP(AF17,シフト記号表!$C$6:$L$47,10,FALSE))</f>
        <v/>
      </c>
      <c r="AG18" s="150" t="str">
        <f>IF(AG17="","",VLOOKUP(AG17,シフト記号表!$C$6:$L$47,10,FALSE))</f>
        <v/>
      </c>
      <c r="AH18" s="150" t="str">
        <f>IF(AH17="","",VLOOKUP(AH17,シフト記号表!$C$6:$L$47,10,FALSE))</f>
        <v/>
      </c>
      <c r="AI18" s="150" t="str">
        <f>IF(AI17="","",VLOOKUP(AI17,シフト記号表!$C$6:$L$47,10,FALSE))</f>
        <v/>
      </c>
      <c r="AJ18" s="151" t="str">
        <f>IF(AJ17="","",VLOOKUP(AJ17,シフト記号表!$C$6:$L$47,10,FALSE))</f>
        <v/>
      </c>
      <c r="AK18" s="149" t="str">
        <f>IF(AK17="","",VLOOKUP(AK17,シフト記号表!$C$6:$L$47,10,FALSE))</f>
        <v/>
      </c>
      <c r="AL18" s="150" t="str">
        <f>IF(AL17="","",VLOOKUP(AL17,シフト記号表!$C$6:$L$47,10,FALSE))</f>
        <v/>
      </c>
      <c r="AM18" s="150" t="str">
        <f>IF(AM17="","",VLOOKUP(AM17,シフト記号表!$C$6:$L$47,10,FALSE))</f>
        <v/>
      </c>
      <c r="AN18" s="150" t="str">
        <f>IF(AN17="","",VLOOKUP(AN17,シフト記号表!$C$6:$L$47,10,FALSE))</f>
        <v/>
      </c>
      <c r="AO18" s="150" t="str">
        <f>IF(AO17="","",VLOOKUP(AO17,シフト記号表!$C$6:$L$47,10,FALSE))</f>
        <v/>
      </c>
      <c r="AP18" s="150" t="str">
        <f>IF(AP17="","",VLOOKUP(AP17,シフト記号表!$C$6:$L$47,10,FALSE))</f>
        <v/>
      </c>
      <c r="AQ18" s="151" t="str">
        <f>IF(AQ17="","",VLOOKUP(AQ17,シフト記号表!$C$6:$L$47,10,FALSE))</f>
        <v/>
      </c>
      <c r="AR18" s="149" t="str">
        <f>IF(AR17="","",VLOOKUP(AR17,シフト記号表!$C$6:$L$47,10,FALSE))</f>
        <v/>
      </c>
      <c r="AS18" s="150" t="str">
        <f>IF(AS17="","",VLOOKUP(AS17,シフト記号表!$C$6:$L$47,10,FALSE))</f>
        <v/>
      </c>
      <c r="AT18" s="150" t="str">
        <f>IF(AT17="","",VLOOKUP(AT17,シフト記号表!$C$6:$L$47,10,FALSE))</f>
        <v/>
      </c>
      <c r="AU18" s="150" t="str">
        <f>IF(AU17="","",VLOOKUP(AU17,シフト記号表!$C$6:$L$47,10,FALSE))</f>
        <v/>
      </c>
      <c r="AV18" s="150" t="str">
        <f>IF(AV17="","",VLOOKUP(AV17,シフト記号表!$C$6:$L$47,10,FALSE))</f>
        <v/>
      </c>
      <c r="AW18" s="150" t="str">
        <f>IF(AW17="","",VLOOKUP(AW17,シフト記号表!$C$6:$L$47,10,FALSE))</f>
        <v/>
      </c>
      <c r="AX18" s="151" t="str">
        <f>IF(AX17="","",VLOOKUP(AX17,シフト記号表!$C$6:$L$47,10,FALSE))</f>
        <v/>
      </c>
      <c r="AY18" s="149" t="str">
        <f>IF(AY17="","",VLOOKUP(AY17,シフト記号表!$C$6:$L$47,10,FALSE))</f>
        <v/>
      </c>
      <c r="AZ18" s="150" t="str">
        <f>IF(AZ17="","",VLOOKUP(AZ17,シフト記号表!$C$6:$L$47,10,FALSE))</f>
        <v/>
      </c>
      <c r="BA18" s="150" t="str">
        <f>IF(BA17="","",VLOOKUP(BA17,シフト記号表!$C$6:$L$47,10,FALSE))</f>
        <v/>
      </c>
      <c r="BB18" s="258">
        <f>IF($BE$3="４週",SUM(W18:AX18),IF($BE$3="暦月",SUM(W18:BA18),""))</f>
        <v>0</v>
      </c>
      <c r="BC18" s="259"/>
      <c r="BD18" s="260">
        <f>IF($BE$3="４週",BB18/4,IF($BE$3="暦月",(BB18/($BE$8/7)),""))</f>
        <v>0</v>
      </c>
      <c r="BE18" s="259"/>
      <c r="BF18" s="255"/>
      <c r="BG18" s="256"/>
      <c r="BH18" s="256"/>
      <c r="BI18" s="256"/>
      <c r="BJ18" s="257"/>
    </row>
    <row r="19" spans="2:62" ht="20.25" customHeight="1" x14ac:dyDescent="0.4">
      <c r="B19" s="261">
        <f>B17+1</f>
        <v>3</v>
      </c>
      <c r="C19" s="263"/>
      <c r="D19" s="264"/>
      <c r="E19" s="139"/>
      <c r="F19" s="140"/>
      <c r="G19" s="139"/>
      <c r="H19" s="140"/>
      <c r="I19" s="267"/>
      <c r="J19" s="268"/>
      <c r="K19" s="271"/>
      <c r="L19" s="272"/>
      <c r="M19" s="272"/>
      <c r="N19" s="264"/>
      <c r="O19" s="245"/>
      <c r="P19" s="246"/>
      <c r="Q19" s="246"/>
      <c r="R19" s="246"/>
      <c r="S19" s="247"/>
      <c r="T19" s="109" t="s">
        <v>18</v>
      </c>
      <c r="U19" s="110"/>
      <c r="V19" s="111"/>
      <c r="W19" s="99"/>
      <c r="X19" s="100"/>
      <c r="Y19" s="100"/>
      <c r="Z19" s="100"/>
      <c r="AA19" s="100"/>
      <c r="AB19" s="100"/>
      <c r="AC19" s="101"/>
      <c r="AD19" s="99"/>
      <c r="AE19" s="100"/>
      <c r="AF19" s="100"/>
      <c r="AG19" s="100"/>
      <c r="AH19" s="100"/>
      <c r="AI19" s="100"/>
      <c r="AJ19" s="101"/>
      <c r="AK19" s="99"/>
      <c r="AL19" s="100"/>
      <c r="AM19" s="100"/>
      <c r="AN19" s="100"/>
      <c r="AO19" s="100"/>
      <c r="AP19" s="100"/>
      <c r="AQ19" s="101"/>
      <c r="AR19" s="99"/>
      <c r="AS19" s="100"/>
      <c r="AT19" s="100"/>
      <c r="AU19" s="100"/>
      <c r="AV19" s="100"/>
      <c r="AW19" s="100"/>
      <c r="AX19" s="101"/>
      <c r="AY19" s="99"/>
      <c r="AZ19" s="100"/>
      <c r="BA19" s="102"/>
      <c r="BB19" s="248"/>
      <c r="BC19" s="249"/>
      <c r="BD19" s="250"/>
      <c r="BE19" s="251"/>
      <c r="BF19" s="252"/>
      <c r="BG19" s="253"/>
      <c r="BH19" s="253"/>
      <c r="BI19" s="253"/>
      <c r="BJ19" s="254"/>
    </row>
    <row r="20" spans="2:62" ht="20.25" customHeight="1" x14ac:dyDescent="0.4">
      <c r="B20" s="262"/>
      <c r="C20" s="265"/>
      <c r="D20" s="266"/>
      <c r="E20" s="139"/>
      <c r="F20" s="140">
        <f>C19</f>
        <v>0</v>
      </c>
      <c r="G20" s="139"/>
      <c r="H20" s="140">
        <f>I19</f>
        <v>0</v>
      </c>
      <c r="I20" s="269"/>
      <c r="J20" s="270"/>
      <c r="K20" s="273"/>
      <c r="L20" s="274"/>
      <c r="M20" s="274"/>
      <c r="N20" s="266"/>
      <c r="O20" s="245"/>
      <c r="P20" s="246"/>
      <c r="Q20" s="246"/>
      <c r="R20" s="246"/>
      <c r="S20" s="247"/>
      <c r="T20" s="106" t="s">
        <v>134</v>
      </c>
      <c r="U20" s="107"/>
      <c r="V20" s="108"/>
      <c r="W20" s="149" t="str">
        <f>IF(W19="","",VLOOKUP(W19,シフト記号表!$C$6:$L$47,10,FALSE))</f>
        <v/>
      </c>
      <c r="X20" s="150" t="str">
        <f>IF(X19="","",VLOOKUP(X19,シフト記号表!$C$6:$L$47,10,FALSE))</f>
        <v/>
      </c>
      <c r="Y20" s="150" t="str">
        <f>IF(Y19="","",VLOOKUP(Y19,シフト記号表!$C$6:$L$47,10,FALSE))</f>
        <v/>
      </c>
      <c r="Z20" s="150" t="str">
        <f>IF(Z19="","",VLOOKUP(Z19,シフト記号表!$C$6:$L$47,10,FALSE))</f>
        <v/>
      </c>
      <c r="AA20" s="150" t="str">
        <f>IF(AA19="","",VLOOKUP(AA19,シフト記号表!$C$6:$L$47,10,FALSE))</f>
        <v/>
      </c>
      <c r="AB20" s="150" t="str">
        <f>IF(AB19="","",VLOOKUP(AB19,シフト記号表!$C$6:$L$47,10,FALSE))</f>
        <v/>
      </c>
      <c r="AC20" s="151" t="str">
        <f>IF(AC19="","",VLOOKUP(AC19,シフト記号表!$C$6:$L$47,10,FALSE))</f>
        <v/>
      </c>
      <c r="AD20" s="149" t="str">
        <f>IF(AD19="","",VLOOKUP(AD19,シフト記号表!$C$6:$L$47,10,FALSE))</f>
        <v/>
      </c>
      <c r="AE20" s="150" t="str">
        <f>IF(AE19="","",VLOOKUP(AE19,シフト記号表!$C$6:$L$47,10,FALSE))</f>
        <v/>
      </c>
      <c r="AF20" s="150" t="str">
        <f>IF(AF19="","",VLOOKUP(AF19,シフト記号表!$C$6:$L$47,10,FALSE))</f>
        <v/>
      </c>
      <c r="AG20" s="150" t="str">
        <f>IF(AG19="","",VLOOKUP(AG19,シフト記号表!$C$6:$L$47,10,FALSE))</f>
        <v/>
      </c>
      <c r="AH20" s="150" t="str">
        <f>IF(AH19="","",VLOOKUP(AH19,シフト記号表!$C$6:$L$47,10,FALSE))</f>
        <v/>
      </c>
      <c r="AI20" s="150" t="str">
        <f>IF(AI19="","",VLOOKUP(AI19,シフト記号表!$C$6:$L$47,10,FALSE))</f>
        <v/>
      </c>
      <c r="AJ20" s="151" t="str">
        <f>IF(AJ19="","",VLOOKUP(AJ19,シフト記号表!$C$6:$L$47,10,FALSE))</f>
        <v/>
      </c>
      <c r="AK20" s="149" t="str">
        <f>IF(AK19="","",VLOOKUP(AK19,シフト記号表!$C$6:$L$47,10,FALSE))</f>
        <v/>
      </c>
      <c r="AL20" s="150" t="str">
        <f>IF(AL19="","",VLOOKUP(AL19,シフト記号表!$C$6:$L$47,10,FALSE))</f>
        <v/>
      </c>
      <c r="AM20" s="150" t="str">
        <f>IF(AM19="","",VLOOKUP(AM19,シフト記号表!$C$6:$L$47,10,FALSE))</f>
        <v/>
      </c>
      <c r="AN20" s="150" t="str">
        <f>IF(AN19="","",VLOOKUP(AN19,シフト記号表!$C$6:$L$47,10,FALSE))</f>
        <v/>
      </c>
      <c r="AO20" s="150" t="str">
        <f>IF(AO19="","",VLOOKUP(AO19,シフト記号表!$C$6:$L$47,10,FALSE))</f>
        <v/>
      </c>
      <c r="AP20" s="150" t="str">
        <f>IF(AP19="","",VLOOKUP(AP19,シフト記号表!$C$6:$L$47,10,FALSE))</f>
        <v/>
      </c>
      <c r="AQ20" s="151" t="str">
        <f>IF(AQ19="","",VLOOKUP(AQ19,シフト記号表!$C$6:$L$47,10,FALSE))</f>
        <v/>
      </c>
      <c r="AR20" s="149" t="str">
        <f>IF(AR19="","",VLOOKUP(AR19,シフト記号表!$C$6:$L$47,10,FALSE))</f>
        <v/>
      </c>
      <c r="AS20" s="150" t="str">
        <f>IF(AS19="","",VLOOKUP(AS19,シフト記号表!$C$6:$L$47,10,FALSE))</f>
        <v/>
      </c>
      <c r="AT20" s="150" t="str">
        <f>IF(AT19="","",VLOOKUP(AT19,シフト記号表!$C$6:$L$47,10,FALSE))</f>
        <v/>
      </c>
      <c r="AU20" s="150" t="str">
        <f>IF(AU19="","",VLOOKUP(AU19,シフト記号表!$C$6:$L$47,10,FALSE))</f>
        <v/>
      </c>
      <c r="AV20" s="150" t="str">
        <f>IF(AV19="","",VLOOKUP(AV19,シフト記号表!$C$6:$L$47,10,FALSE))</f>
        <v/>
      </c>
      <c r="AW20" s="150" t="str">
        <f>IF(AW19="","",VLOOKUP(AW19,シフト記号表!$C$6:$L$47,10,FALSE))</f>
        <v/>
      </c>
      <c r="AX20" s="151" t="str">
        <f>IF(AX19="","",VLOOKUP(AX19,シフト記号表!$C$6:$L$47,10,FALSE))</f>
        <v/>
      </c>
      <c r="AY20" s="149" t="str">
        <f>IF(AY19="","",VLOOKUP(AY19,シフト記号表!$C$6:$L$47,10,FALSE))</f>
        <v/>
      </c>
      <c r="AZ20" s="150" t="str">
        <f>IF(AZ19="","",VLOOKUP(AZ19,シフト記号表!$C$6:$L$47,10,FALSE))</f>
        <v/>
      </c>
      <c r="BA20" s="150" t="str">
        <f>IF(BA19="","",VLOOKUP(BA19,シフト記号表!$C$6:$L$47,10,FALSE))</f>
        <v/>
      </c>
      <c r="BB20" s="258">
        <f>IF($BE$3="４週",SUM(W20:AX20),IF($BE$3="暦月",SUM(W20:BA20),""))</f>
        <v>0</v>
      </c>
      <c r="BC20" s="259"/>
      <c r="BD20" s="260">
        <f>IF($BE$3="４週",BB20/4,IF($BE$3="暦月",(BB20/($BE$8/7)),""))</f>
        <v>0</v>
      </c>
      <c r="BE20" s="259"/>
      <c r="BF20" s="255"/>
      <c r="BG20" s="256"/>
      <c r="BH20" s="256"/>
      <c r="BI20" s="256"/>
      <c r="BJ20" s="257"/>
    </row>
    <row r="21" spans="2:62" ht="20.25" customHeight="1" x14ac:dyDescent="0.4">
      <c r="B21" s="261">
        <f>B19+1</f>
        <v>4</v>
      </c>
      <c r="C21" s="263"/>
      <c r="D21" s="264"/>
      <c r="E21" s="139"/>
      <c r="F21" s="140"/>
      <c r="G21" s="139"/>
      <c r="H21" s="140"/>
      <c r="I21" s="267"/>
      <c r="J21" s="268"/>
      <c r="K21" s="271"/>
      <c r="L21" s="272"/>
      <c r="M21" s="272"/>
      <c r="N21" s="264"/>
      <c r="O21" s="245"/>
      <c r="P21" s="246"/>
      <c r="Q21" s="246"/>
      <c r="R21" s="246"/>
      <c r="S21" s="247"/>
      <c r="T21" s="109" t="s">
        <v>18</v>
      </c>
      <c r="U21" s="110"/>
      <c r="V21" s="111"/>
      <c r="W21" s="99"/>
      <c r="X21" s="100"/>
      <c r="Y21" s="100"/>
      <c r="Z21" s="100"/>
      <c r="AA21" s="100"/>
      <c r="AB21" s="100"/>
      <c r="AC21" s="101"/>
      <c r="AD21" s="99"/>
      <c r="AE21" s="100"/>
      <c r="AF21" s="100"/>
      <c r="AG21" s="100"/>
      <c r="AH21" s="100"/>
      <c r="AI21" s="100"/>
      <c r="AJ21" s="101"/>
      <c r="AK21" s="99"/>
      <c r="AL21" s="100"/>
      <c r="AM21" s="100"/>
      <c r="AN21" s="100"/>
      <c r="AO21" s="100"/>
      <c r="AP21" s="100"/>
      <c r="AQ21" s="101"/>
      <c r="AR21" s="99"/>
      <c r="AS21" s="100"/>
      <c r="AT21" s="100"/>
      <c r="AU21" s="100"/>
      <c r="AV21" s="100"/>
      <c r="AW21" s="100"/>
      <c r="AX21" s="101"/>
      <c r="AY21" s="99"/>
      <c r="AZ21" s="100"/>
      <c r="BA21" s="102"/>
      <c r="BB21" s="248"/>
      <c r="BC21" s="249"/>
      <c r="BD21" s="250"/>
      <c r="BE21" s="251"/>
      <c r="BF21" s="252"/>
      <c r="BG21" s="253"/>
      <c r="BH21" s="253"/>
      <c r="BI21" s="253"/>
      <c r="BJ21" s="254"/>
    </row>
    <row r="22" spans="2:62" ht="20.25" customHeight="1" x14ac:dyDescent="0.4">
      <c r="B22" s="262"/>
      <c r="C22" s="265"/>
      <c r="D22" s="266"/>
      <c r="E22" s="139"/>
      <c r="F22" s="140">
        <f>C21</f>
        <v>0</v>
      </c>
      <c r="G22" s="139"/>
      <c r="H22" s="140">
        <f>I21</f>
        <v>0</v>
      </c>
      <c r="I22" s="269"/>
      <c r="J22" s="270"/>
      <c r="K22" s="273"/>
      <c r="L22" s="274"/>
      <c r="M22" s="274"/>
      <c r="N22" s="266"/>
      <c r="O22" s="245"/>
      <c r="P22" s="246"/>
      <c r="Q22" s="246"/>
      <c r="R22" s="246"/>
      <c r="S22" s="247"/>
      <c r="T22" s="106" t="s">
        <v>134</v>
      </c>
      <c r="U22" s="107"/>
      <c r="V22" s="108"/>
      <c r="W22" s="149" t="str">
        <f>IF(W21="","",VLOOKUP(W21,シフト記号表!$C$6:$L$47,10,FALSE))</f>
        <v/>
      </c>
      <c r="X22" s="150" t="str">
        <f>IF(X21="","",VLOOKUP(X21,シフト記号表!$C$6:$L$47,10,FALSE))</f>
        <v/>
      </c>
      <c r="Y22" s="150" t="str">
        <f>IF(Y21="","",VLOOKUP(Y21,シフト記号表!$C$6:$L$47,10,FALSE))</f>
        <v/>
      </c>
      <c r="Z22" s="150" t="str">
        <f>IF(Z21="","",VLOOKUP(Z21,シフト記号表!$C$6:$L$47,10,FALSE))</f>
        <v/>
      </c>
      <c r="AA22" s="150" t="str">
        <f>IF(AA21="","",VLOOKUP(AA21,シフト記号表!$C$6:$L$47,10,FALSE))</f>
        <v/>
      </c>
      <c r="AB22" s="150" t="str">
        <f>IF(AB21="","",VLOOKUP(AB21,シフト記号表!$C$6:$L$47,10,FALSE))</f>
        <v/>
      </c>
      <c r="AC22" s="151" t="str">
        <f>IF(AC21="","",VLOOKUP(AC21,シフト記号表!$C$6:$L$47,10,FALSE))</f>
        <v/>
      </c>
      <c r="AD22" s="149" t="str">
        <f>IF(AD21="","",VLOOKUP(AD21,シフト記号表!$C$6:$L$47,10,FALSE))</f>
        <v/>
      </c>
      <c r="AE22" s="150" t="str">
        <f>IF(AE21="","",VLOOKUP(AE21,シフト記号表!$C$6:$L$47,10,FALSE))</f>
        <v/>
      </c>
      <c r="AF22" s="150" t="str">
        <f>IF(AF21="","",VLOOKUP(AF21,シフト記号表!$C$6:$L$47,10,FALSE))</f>
        <v/>
      </c>
      <c r="AG22" s="150" t="str">
        <f>IF(AG21="","",VLOOKUP(AG21,シフト記号表!$C$6:$L$47,10,FALSE))</f>
        <v/>
      </c>
      <c r="AH22" s="150" t="str">
        <f>IF(AH21="","",VLOOKUP(AH21,シフト記号表!$C$6:$L$47,10,FALSE))</f>
        <v/>
      </c>
      <c r="AI22" s="150" t="str">
        <f>IF(AI21="","",VLOOKUP(AI21,シフト記号表!$C$6:$L$47,10,FALSE))</f>
        <v/>
      </c>
      <c r="AJ22" s="151" t="str">
        <f>IF(AJ21="","",VLOOKUP(AJ21,シフト記号表!$C$6:$L$47,10,FALSE))</f>
        <v/>
      </c>
      <c r="AK22" s="149" t="str">
        <f>IF(AK21="","",VLOOKUP(AK21,シフト記号表!$C$6:$L$47,10,FALSE))</f>
        <v/>
      </c>
      <c r="AL22" s="150" t="str">
        <f>IF(AL21="","",VLOOKUP(AL21,シフト記号表!$C$6:$L$47,10,FALSE))</f>
        <v/>
      </c>
      <c r="AM22" s="150" t="str">
        <f>IF(AM21="","",VLOOKUP(AM21,シフト記号表!$C$6:$L$47,10,FALSE))</f>
        <v/>
      </c>
      <c r="AN22" s="150" t="str">
        <f>IF(AN21="","",VLOOKUP(AN21,シフト記号表!$C$6:$L$47,10,FALSE))</f>
        <v/>
      </c>
      <c r="AO22" s="150" t="str">
        <f>IF(AO21="","",VLOOKUP(AO21,シフト記号表!$C$6:$L$47,10,FALSE))</f>
        <v/>
      </c>
      <c r="AP22" s="150" t="str">
        <f>IF(AP21="","",VLOOKUP(AP21,シフト記号表!$C$6:$L$47,10,FALSE))</f>
        <v/>
      </c>
      <c r="AQ22" s="151" t="str">
        <f>IF(AQ21="","",VLOOKUP(AQ21,シフト記号表!$C$6:$L$47,10,FALSE))</f>
        <v/>
      </c>
      <c r="AR22" s="149" t="str">
        <f>IF(AR21="","",VLOOKUP(AR21,シフト記号表!$C$6:$L$47,10,FALSE))</f>
        <v/>
      </c>
      <c r="AS22" s="150" t="str">
        <f>IF(AS21="","",VLOOKUP(AS21,シフト記号表!$C$6:$L$47,10,FALSE))</f>
        <v/>
      </c>
      <c r="AT22" s="150" t="str">
        <f>IF(AT21="","",VLOOKUP(AT21,シフト記号表!$C$6:$L$47,10,FALSE))</f>
        <v/>
      </c>
      <c r="AU22" s="150" t="str">
        <f>IF(AU21="","",VLOOKUP(AU21,シフト記号表!$C$6:$L$47,10,FALSE))</f>
        <v/>
      </c>
      <c r="AV22" s="150" t="str">
        <f>IF(AV21="","",VLOOKUP(AV21,シフト記号表!$C$6:$L$47,10,FALSE))</f>
        <v/>
      </c>
      <c r="AW22" s="150" t="str">
        <f>IF(AW21="","",VLOOKUP(AW21,シフト記号表!$C$6:$L$47,10,FALSE))</f>
        <v/>
      </c>
      <c r="AX22" s="151" t="str">
        <f>IF(AX21="","",VLOOKUP(AX21,シフト記号表!$C$6:$L$47,10,FALSE))</f>
        <v/>
      </c>
      <c r="AY22" s="149" t="str">
        <f>IF(AY21="","",VLOOKUP(AY21,シフト記号表!$C$6:$L$47,10,FALSE))</f>
        <v/>
      </c>
      <c r="AZ22" s="150" t="str">
        <f>IF(AZ21="","",VLOOKUP(AZ21,シフト記号表!$C$6:$L$47,10,FALSE))</f>
        <v/>
      </c>
      <c r="BA22" s="150" t="str">
        <f>IF(BA21="","",VLOOKUP(BA21,シフト記号表!$C$6:$L$47,10,FALSE))</f>
        <v/>
      </c>
      <c r="BB22" s="258">
        <f>IF($BE$3="４週",SUM(W22:AX22),IF($BE$3="暦月",SUM(W22:BA22),""))</f>
        <v>0</v>
      </c>
      <c r="BC22" s="259"/>
      <c r="BD22" s="260">
        <f>IF($BE$3="４週",BB22/4,IF($BE$3="暦月",(BB22/($BE$8/7)),""))</f>
        <v>0</v>
      </c>
      <c r="BE22" s="259"/>
      <c r="BF22" s="255"/>
      <c r="BG22" s="256"/>
      <c r="BH22" s="256"/>
      <c r="BI22" s="256"/>
      <c r="BJ22" s="257"/>
    </row>
    <row r="23" spans="2:62" ht="20.25" customHeight="1" x14ac:dyDescent="0.4">
      <c r="B23" s="261">
        <f>B21+1</f>
        <v>5</v>
      </c>
      <c r="C23" s="263"/>
      <c r="D23" s="264"/>
      <c r="E23" s="139"/>
      <c r="F23" s="140"/>
      <c r="G23" s="139"/>
      <c r="H23" s="140"/>
      <c r="I23" s="267"/>
      <c r="J23" s="268"/>
      <c r="K23" s="271"/>
      <c r="L23" s="272"/>
      <c r="M23" s="272"/>
      <c r="N23" s="264"/>
      <c r="O23" s="245"/>
      <c r="P23" s="246"/>
      <c r="Q23" s="246"/>
      <c r="R23" s="246"/>
      <c r="S23" s="247"/>
      <c r="T23" s="109" t="s">
        <v>18</v>
      </c>
      <c r="U23" s="110"/>
      <c r="V23" s="111"/>
      <c r="W23" s="99"/>
      <c r="X23" s="100"/>
      <c r="Y23" s="100"/>
      <c r="Z23" s="100"/>
      <c r="AA23" s="100"/>
      <c r="AB23" s="100"/>
      <c r="AC23" s="101"/>
      <c r="AD23" s="99"/>
      <c r="AE23" s="100"/>
      <c r="AF23" s="100"/>
      <c r="AG23" s="100"/>
      <c r="AH23" s="100"/>
      <c r="AI23" s="100"/>
      <c r="AJ23" s="101"/>
      <c r="AK23" s="99"/>
      <c r="AL23" s="100"/>
      <c r="AM23" s="100"/>
      <c r="AN23" s="100"/>
      <c r="AO23" s="100"/>
      <c r="AP23" s="100"/>
      <c r="AQ23" s="101"/>
      <c r="AR23" s="99"/>
      <c r="AS23" s="100"/>
      <c r="AT23" s="100"/>
      <c r="AU23" s="100"/>
      <c r="AV23" s="100"/>
      <c r="AW23" s="100"/>
      <c r="AX23" s="101"/>
      <c r="AY23" s="99"/>
      <c r="AZ23" s="100"/>
      <c r="BA23" s="102"/>
      <c r="BB23" s="248"/>
      <c r="BC23" s="249"/>
      <c r="BD23" s="250"/>
      <c r="BE23" s="251"/>
      <c r="BF23" s="252"/>
      <c r="BG23" s="253"/>
      <c r="BH23" s="253"/>
      <c r="BI23" s="253"/>
      <c r="BJ23" s="254"/>
    </row>
    <row r="24" spans="2:62" ht="20.25" customHeight="1" x14ac:dyDescent="0.4">
      <c r="B24" s="262"/>
      <c r="C24" s="265"/>
      <c r="D24" s="266"/>
      <c r="E24" s="139"/>
      <c r="F24" s="140">
        <f>C23</f>
        <v>0</v>
      </c>
      <c r="G24" s="139"/>
      <c r="H24" s="140">
        <f>I23</f>
        <v>0</v>
      </c>
      <c r="I24" s="269"/>
      <c r="J24" s="270"/>
      <c r="K24" s="273"/>
      <c r="L24" s="274"/>
      <c r="M24" s="274"/>
      <c r="N24" s="266"/>
      <c r="O24" s="245"/>
      <c r="P24" s="246"/>
      <c r="Q24" s="246"/>
      <c r="R24" s="246"/>
      <c r="S24" s="247"/>
      <c r="T24" s="171" t="s">
        <v>134</v>
      </c>
      <c r="U24" s="114"/>
      <c r="V24" s="172"/>
      <c r="W24" s="149" t="str">
        <f>IF(W23="","",VLOOKUP(W23,シフト記号表!$C$6:$L$47,10,FALSE))</f>
        <v/>
      </c>
      <c r="X24" s="150" t="str">
        <f>IF(X23="","",VLOOKUP(X23,シフト記号表!$C$6:$L$47,10,FALSE))</f>
        <v/>
      </c>
      <c r="Y24" s="150" t="str">
        <f>IF(Y23="","",VLOOKUP(Y23,シフト記号表!$C$6:$L$47,10,FALSE))</f>
        <v/>
      </c>
      <c r="Z24" s="150" t="str">
        <f>IF(Z23="","",VLOOKUP(Z23,シフト記号表!$C$6:$L$47,10,FALSE))</f>
        <v/>
      </c>
      <c r="AA24" s="150" t="str">
        <f>IF(AA23="","",VLOOKUP(AA23,シフト記号表!$C$6:$L$47,10,FALSE))</f>
        <v/>
      </c>
      <c r="AB24" s="150" t="str">
        <f>IF(AB23="","",VLOOKUP(AB23,シフト記号表!$C$6:$L$47,10,FALSE))</f>
        <v/>
      </c>
      <c r="AC24" s="151" t="str">
        <f>IF(AC23="","",VLOOKUP(AC23,シフト記号表!$C$6:$L$47,10,FALSE))</f>
        <v/>
      </c>
      <c r="AD24" s="149" t="str">
        <f>IF(AD23="","",VLOOKUP(AD23,シフト記号表!$C$6:$L$47,10,FALSE))</f>
        <v/>
      </c>
      <c r="AE24" s="150" t="str">
        <f>IF(AE23="","",VLOOKUP(AE23,シフト記号表!$C$6:$L$47,10,FALSE))</f>
        <v/>
      </c>
      <c r="AF24" s="150" t="str">
        <f>IF(AF23="","",VLOOKUP(AF23,シフト記号表!$C$6:$L$47,10,FALSE))</f>
        <v/>
      </c>
      <c r="AG24" s="150" t="str">
        <f>IF(AG23="","",VLOOKUP(AG23,シフト記号表!$C$6:$L$47,10,FALSE))</f>
        <v/>
      </c>
      <c r="AH24" s="150" t="str">
        <f>IF(AH23="","",VLOOKUP(AH23,シフト記号表!$C$6:$L$47,10,FALSE))</f>
        <v/>
      </c>
      <c r="AI24" s="150" t="str">
        <f>IF(AI23="","",VLOOKUP(AI23,シフト記号表!$C$6:$L$47,10,FALSE))</f>
        <v/>
      </c>
      <c r="AJ24" s="151" t="str">
        <f>IF(AJ23="","",VLOOKUP(AJ23,シフト記号表!$C$6:$L$47,10,FALSE))</f>
        <v/>
      </c>
      <c r="AK24" s="149" t="str">
        <f>IF(AK23="","",VLOOKUP(AK23,シフト記号表!$C$6:$L$47,10,FALSE))</f>
        <v/>
      </c>
      <c r="AL24" s="150" t="str">
        <f>IF(AL23="","",VLOOKUP(AL23,シフト記号表!$C$6:$L$47,10,FALSE))</f>
        <v/>
      </c>
      <c r="AM24" s="150" t="str">
        <f>IF(AM23="","",VLOOKUP(AM23,シフト記号表!$C$6:$L$47,10,FALSE))</f>
        <v/>
      </c>
      <c r="AN24" s="150" t="str">
        <f>IF(AN23="","",VLOOKUP(AN23,シフト記号表!$C$6:$L$47,10,FALSE))</f>
        <v/>
      </c>
      <c r="AO24" s="150" t="str">
        <f>IF(AO23="","",VLOOKUP(AO23,シフト記号表!$C$6:$L$47,10,FALSE))</f>
        <v/>
      </c>
      <c r="AP24" s="150" t="str">
        <f>IF(AP23="","",VLOOKUP(AP23,シフト記号表!$C$6:$L$47,10,FALSE))</f>
        <v/>
      </c>
      <c r="AQ24" s="151" t="str">
        <f>IF(AQ23="","",VLOOKUP(AQ23,シフト記号表!$C$6:$L$47,10,FALSE))</f>
        <v/>
      </c>
      <c r="AR24" s="149" t="str">
        <f>IF(AR23="","",VLOOKUP(AR23,シフト記号表!$C$6:$L$47,10,FALSE))</f>
        <v/>
      </c>
      <c r="AS24" s="150" t="str">
        <f>IF(AS23="","",VLOOKUP(AS23,シフト記号表!$C$6:$L$47,10,FALSE))</f>
        <v/>
      </c>
      <c r="AT24" s="150" t="str">
        <f>IF(AT23="","",VLOOKUP(AT23,シフト記号表!$C$6:$L$47,10,FALSE))</f>
        <v/>
      </c>
      <c r="AU24" s="150" t="str">
        <f>IF(AU23="","",VLOOKUP(AU23,シフト記号表!$C$6:$L$47,10,FALSE))</f>
        <v/>
      </c>
      <c r="AV24" s="150" t="str">
        <f>IF(AV23="","",VLOOKUP(AV23,シフト記号表!$C$6:$L$47,10,FALSE))</f>
        <v/>
      </c>
      <c r="AW24" s="150" t="str">
        <f>IF(AW23="","",VLOOKUP(AW23,シフト記号表!$C$6:$L$47,10,FALSE))</f>
        <v/>
      </c>
      <c r="AX24" s="151" t="str">
        <f>IF(AX23="","",VLOOKUP(AX23,シフト記号表!$C$6:$L$47,10,FALSE))</f>
        <v/>
      </c>
      <c r="AY24" s="149" t="str">
        <f>IF(AY23="","",VLOOKUP(AY23,シフト記号表!$C$6:$L$47,10,FALSE))</f>
        <v/>
      </c>
      <c r="AZ24" s="150" t="str">
        <f>IF(AZ23="","",VLOOKUP(AZ23,シフト記号表!$C$6:$L$47,10,FALSE))</f>
        <v/>
      </c>
      <c r="BA24" s="150" t="str">
        <f>IF(BA23="","",VLOOKUP(BA23,シフト記号表!$C$6:$L$47,10,FALSE))</f>
        <v/>
      </c>
      <c r="BB24" s="258">
        <f>IF($BE$3="４週",SUM(W24:AX24),IF($BE$3="暦月",SUM(W24:BA24),""))</f>
        <v>0</v>
      </c>
      <c r="BC24" s="259"/>
      <c r="BD24" s="260">
        <f>IF($BE$3="４週",BB24/4,IF($BE$3="暦月",(BB24/($BE$8/7)),""))</f>
        <v>0</v>
      </c>
      <c r="BE24" s="259"/>
      <c r="BF24" s="255"/>
      <c r="BG24" s="256"/>
      <c r="BH24" s="256"/>
      <c r="BI24" s="256"/>
      <c r="BJ24" s="257"/>
    </row>
    <row r="25" spans="2:62" ht="20.25" customHeight="1" x14ac:dyDescent="0.4">
      <c r="B25" s="261">
        <f>B23+1</f>
        <v>6</v>
      </c>
      <c r="C25" s="263"/>
      <c r="D25" s="264"/>
      <c r="E25" s="139"/>
      <c r="F25" s="140"/>
      <c r="G25" s="139"/>
      <c r="H25" s="140"/>
      <c r="I25" s="267"/>
      <c r="J25" s="268"/>
      <c r="K25" s="271"/>
      <c r="L25" s="272"/>
      <c r="M25" s="272"/>
      <c r="N25" s="264"/>
      <c r="O25" s="245"/>
      <c r="P25" s="246"/>
      <c r="Q25" s="246"/>
      <c r="R25" s="246"/>
      <c r="S25" s="247"/>
      <c r="T25" s="170" t="s">
        <v>18</v>
      </c>
      <c r="U25" s="112"/>
      <c r="V25" s="113"/>
      <c r="W25" s="99"/>
      <c r="X25" s="100"/>
      <c r="Y25" s="100"/>
      <c r="Z25" s="100"/>
      <c r="AA25" s="100"/>
      <c r="AB25" s="100"/>
      <c r="AC25" s="101"/>
      <c r="AD25" s="99"/>
      <c r="AE25" s="100"/>
      <c r="AF25" s="100"/>
      <c r="AG25" s="100"/>
      <c r="AH25" s="100"/>
      <c r="AI25" s="100"/>
      <c r="AJ25" s="101"/>
      <c r="AK25" s="99"/>
      <c r="AL25" s="100"/>
      <c r="AM25" s="100"/>
      <c r="AN25" s="100"/>
      <c r="AO25" s="100"/>
      <c r="AP25" s="100"/>
      <c r="AQ25" s="101"/>
      <c r="AR25" s="99"/>
      <c r="AS25" s="100"/>
      <c r="AT25" s="100"/>
      <c r="AU25" s="100"/>
      <c r="AV25" s="100"/>
      <c r="AW25" s="100"/>
      <c r="AX25" s="101"/>
      <c r="AY25" s="99"/>
      <c r="AZ25" s="100"/>
      <c r="BA25" s="102"/>
      <c r="BB25" s="248"/>
      <c r="BC25" s="249"/>
      <c r="BD25" s="250"/>
      <c r="BE25" s="251"/>
      <c r="BF25" s="252"/>
      <c r="BG25" s="253"/>
      <c r="BH25" s="253"/>
      <c r="BI25" s="253"/>
      <c r="BJ25" s="254"/>
    </row>
    <row r="26" spans="2:62" ht="20.25" customHeight="1" x14ac:dyDescent="0.4">
      <c r="B26" s="262"/>
      <c r="C26" s="265"/>
      <c r="D26" s="266"/>
      <c r="E26" s="139"/>
      <c r="F26" s="140">
        <f>C25</f>
        <v>0</v>
      </c>
      <c r="G26" s="139"/>
      <c r="H26" s="140">
        <f>I25</f>
        <v>0</v>
      </c>
      <c r="I26" s="269"/>
      <c r="J26" s="270"/>
      <c r="K26" s="273"/>
      <c r="L26" s="274"/>
      <c r="M26" s="274"/>
      <c r="N26" s="266"/>
      <c r="O26" s="245"/>
      <c r="P26" s="246"/>
      <c r="Q26" s="246"/>
      <c r="R26" s="246"/>
      <c r="S26" s="247"/>
      <c r="T26" s="106" t="s">
        <v>134</v>
      </c>
      <c r="U26" s="107"/>
      <c r="V26" s="108"/>
      <c r="W26" s="149" t="str">
        <f>IF(W25="","",VLOOKUP(W25,シフト記号表!$C$6:$L$47,10,FALSE))</f>
        <v/>
      </c>
      <c r="X26" s="150" t="str">
        <f>IF(X25="","",VLOOKUP(X25,シフト記号表!$C$6:$L$47,10,FALSE))</f>
        <v/>
      </c>
      <c r="Y26" s="150" t="str">
        <f>IF(Y25="","",VLOOKUP(Y25,シフト記号表!$C$6:$L$47,10,FALSE))</f>
        <v/>
      </c>
      <c r="Z26" s="150" t="str">
        <f>IF(Z25="","",VLOOKUP(Z25,シフト記号表!$C$6:$L$47,10,FALSE))</f>
        <v/>
      </c>
      <c r="AA26" s="150" t="str">
        <f>IF(AA25="","",VLOOKUP(AA25,シフト記号表!$C$6:$L$47,10,FALSE))</f>
        <v/>
      </c>
      <c r="AB26" s="150" t="str">
        <f>IF(AB25="","",VLOOKUP(AB25,シフト記号表!$C$6:$L$47,10,FALSE))</f>
        <v/>
      </c>
      <c r="AC26" s="151" t="str">
        <f>IF(AC25="","",VLOOKUP(AC25,シフト記号表!$C$6:$L$47,10,FALSE))</f>
        <v/>
      </c>
      <c r="AD26" s="149" t="str">
        <f>IF(AD25="","",VLOOKUP(AD25,シフト記号表!$C$6:$L$47,10,FALSE))</f>
        <v/>
      </c>
      <c r="AE26" s="150" t="str">
        <f>IF(AE25="","",VLOOKUP(AE25,シフト記号表!$C$6:$L$47,10,FALSE))</f>
        <v/>
      </c>
      <c r="AF26" s="150" t="str">
        <f>IF(AF25="","",VLOOKUP(AF25,シフト記号表!$C$6:$L$47,10,FALSE))</f>
        <v/>
      </c>
      <c r="AG26" s="150" t="str">
        <f>IF(AG25="","",VLOOKUP(AG25,シフト記号表!$C$6:$L$47,10,FALSE))</f>
        <v/>
      </c>
      <c r="AH26" s="150" t="str">
        <f>IF(AH25="","",VLOOKUP(AH25,シフト記号表!$C$6:$L$47,10,FALSE))</f>
        <v/>
      </c>
      <c r="AI26" s="150" t="str">
        <f>IF(AI25="","",VLOOKUP(AI25,シフト記号表!$C$6:$L$47,10,FALSE))</f>
        <v/>
      </c>
      <c r="AJ26" s="151" t="str">
        <f>IF(AJ25="","",VLOOKUP(AJ25,シフト記号表!$C$6:$L$47,10,FALSE))</f>
        <v/>
      </c>
      <c r="AK26" s="149" t="str">
        <f>IF(AK25="","",VLOOKUP(AK25,シフト記号表!$C$6:$L$47,10,FALSE))</f>
        <v/>
      </c>
      <c r="AL26" s="150" t="str">
        <f>IF(AL25="","",VLOOKUP(AL25,シフト記号表!$C$6:$L$47,10,FALSE))</f>
        <v/>
      </c>
      <c r="AM26" s="150" t="str">
        <f>IF(AM25="","",VLOOKUP(AM25,シフト記号表!$C$6:$L$47,10,FALSE))</f>
        <v/>
      </c>
      <c r="AN26" s="150" t="str">
        <f>IF(AN25="","",VLOOKUP(AN25,シフト記号表!$C$6:$L$47,10,FALSE))</f>
        <v/>
      </c>
      <c r="AO26" s="150" t="str">
        <f>IF(AO25="","",VLOOKUP(AO25,シフト記号表!$C$6:$L$47,10,FALSE))</f>
        <v/>
      </c>
      <c r="AP26" s="150" t="str">
        <f>IF(AP25="","",VLOOKUP(AP25,シフト記号表!$C$6:$L$47,10,FALSE))</f>
        <v/>
      </c>
      <c r="AQ26" s="151" t="str">
        <f>IF(AQ25="","",VLOOKUP(AQ25,シフト記号表!$C$6:$L$47,10,FALSE))</f>
        <v/>
      </c>
      <c r="AR26" s="149" t="str">
        <f>IF(AR25="","",VLOOKUP(AR25,シフト記号表!$C$6:$L$47,10,FALSE))</f>
        <v/>
      </c>
      <c r="AS26" s="150" t="str">
        <f>IF(AS25="","",VLOOKUP(AS25,シフト記号表!$C$6:$L$47,10,FALSE))</f>
        <v/>
      </c>
      <c r="AT26" s="150" t="str">
        <f>IF(AT25="","",VLOOKUP(AT25,シフト記号表!$C$6:$L$47,10,FALSE))</f>
        <v/>
      </c>
      <c r="AU26" s="150" t="str">
        <f>IF(AU25="","",VLOOKUP(AU25,シフト記号表!$C$6:$L$47,10,FALSE))</f>
        <v/>
      </c>
      <c r="AV26" s="150" t="str">
        <f>IF(AV25="","",VLOOKUP(AV25,シフト記号表!$C$6:$L$47,10,FALSE))</f>
        <v/>
      </c>
      <c r="AW26" s="150" t="str">
        <f>IF(AW25="","",VLOOKUP(AW25,シフト記号表!$C$6:$L$47,10,FALSE))</f>
        <v/>
      </c>
      <c r="AX26" s="151" t="str">
        <f>IF(AX25="","",VLOOKUP(AX25,シフト記号表!$C$6:$L$47,10,FALSE))</f>
        <v/>
      </c>
      <c r="AY26" s="149" t="str">
        <f>IF(AY25="","",VLOOKUP(AY25,シフト記号表!$C$6:$L$47,10,FALSE))</f>
        <v/>
      </c>
      <c r="AZ26" s="150" t="str">
        <f>IF(AZ25="","",VLOOKUP(AZ25,シフト記号表!$C$6:$L$47,10,FALSE))</f>
        <v/>
      </c>
      <c r="BA26" s="150" t="str">
        <f>IF(BA25="","",VLOOKUP(BA25,シフト記号表!$C$6:$L$47,10,FALSE))</f>
        <v/>
      </c>
      <c r="BB26" s="258">
        <f>IF($BE$3="４週",SUM(W26:AX26),IF($BE$3="暦月",SUM(W26:BA26),""))</f>
        <v>0</v>
      </c>
      <c r="BC26" s="259"/>
      <c r="BD26" s="260">
        <f>IF($BE$3="４週",BB26/4,IF($BE$3="暦月",(BB26/($BE$8/7)),""))</f>
        <v>0</v>
      </c>
      <c r="BE26" s="259"/>
      <c r="BF26" s="255"/>
      <c r="BG26" s="256"/>
      <c r="BH26" s="256"/>
      <c r="BI26" s="256"/>
      <c r="BJ26" s="257"/>
    </row>
    <row r="27" spans="2:62" ht="20.25" customHeight="1" x14ac:dyDescent="0.4">
      <c r="B27" s="261">
        <f>B25+1</f>
        <v>7</v>
      </c>
      <c r="C27" s="263"/>
      <c r="D27" s="264"/>
      <c r="E27" s="139"/>
      <c r="F27" s="140"/>
      <c r="G27" s="139"/>
      <c r="H27" s="140"/>
      <c r="I27" s="267"/>
      <c r="J27" s="268"/>
      <c r="K27" s="271"/>
      <c r="L27" s="272"/>
      <c r="M27" s="272"/>
      <c r="N27" s="264"/>
      <c r="O27" s="245"/>
      <c r="P27" s="246"/>
      <c r="Q27" s="246"/>
      <c r="R27" s="246"/>
      <c r="S27" s="247"/>
      <c r="T27" s="109" t="s">
        <v>18</v>
      </c>
      <c r="U27" s="110"/>
      <c r="V27" s="111"/>
      <c r="W27" s="99"/>
      <c r="X27" s="100"/>
      <c r="Y27" s="100"/>
      <c r="Z27" s="100"/>
      <c r="AA27" s="100"/>
      <c r="AB27" s="100"/>
      <c r="AC27" s="101"/>
      <c r="AD27" s="99"/>
      <c r="AE27" s="100"/>
      <c r="AF27" s="100"/>
      <c r="AG27" s="100"/>
      <c r="AH27" s="100"/>
      <c r="AI27" s="100"/>
      <c r="AJ27" s="101"/>
      <c r="AK27" s="99"/>
      <c r="AL27" s="100"/>
      <c r="AM27" s="100"/>
      <c r="AN27" s="100"/>
      <c r="AO27" s="100"/>
      <c r="AP27" s="100"/>
      <c r="AQ27" s="101"/>
      <c r="AR27" s="99"/>
      <c r="AS27" s="100"/>
      <c r="AT27" s="100"/>
      <c r="AU27" s="100"/>
      <c r="AV27" s="100"/>
      <c r="AW27" s="100"/>
      <c r="AX27" s="101"/>
      <c r="AY27" s="99"/>
      <c r="AZ27" s="100"/>
      <c r="BA27" s="102"/>
      <c r="BB27" s="248"/>
      <c r="BC27" s="249"/>
      <c r="BD27" s="250"/>
      <c r="BE27" s="251"/>
      <c r="BF27" s="252"/>
      <c r="BG27" s="253"/>
      <c r="BH27" s="253"/>
      <c r="BI27" s="253"/>
      <c r="BJ27" s="254"/>
    </row>
    <row r="28" spans="2:62" ht="20.25" customHeight="1" x14ac:dyDescent="0.4">
      <c r="B28" s="262"/>
      <c r="C28" s="265"/>
      <c r="D28" s="266"/>
      <c r="E28" s="139"/>
      <c r="F28" s="140">
        <f>C27</f>
        <v>0</v>
      </c>
      <c r="G28" s="139"/>
      <c r="H28" s="140">
        <f>I27</f>
        <v>0</v>
      </c>
      <c r="I28" s="269"/>
      <c r="J28" s="270"/>
      <c r="K28" s="273"/>
      <c r="L28" s="274"/>
      <c r="M28" s="274"/>
      <c r="N28" s="266"/>
      <c r="O28" s="245"/>
      <c r="P28" s="246"/>
      <c r="Q28" s="246"/>
      <c r="R28" s="246"/>
      <c r="S28" s="247"/>
      <c r="T28" s="106" t="s">
        <v>134</v>
      </c>
      <c r="U28" s="107"/>
      <c r="V28" s="108"/>
      <c r="W28" s="149" t="str">
        <f>IF(W27="","",VLOOKUP(W27,シフト記号表!$C$6:$L$47,10,FALSE))</f>
        <v/>
      </c>
      <c r="X28" s="150" t="str">
        <f>IF(X27="","",VLOOKUP(X27,シフト記号表!$C$6:$L$47,10,FALSE))</f>
        <v/>
      </c>
      <c r="Y28" s="150" t="str">
        <f>IF(Y27="","",VLOOKUP(Y27,シフト記号表!$C$6:$L$47,10,FALSE))</f>
        <v/>
      </c>
      <c r="Z28" s="150" t="str">
        <f>IF(Z27="","",VLOOKUP(Z27,シフト記号表!$C$6:$L$47,10,FALSE))</f>
        <v/>
      </c>
      <c r="AA28" s="150" t="str">
        <f>IF(AA27="","",VLOOKUP(AA27,シフト記号表!$C$6:$L$47,10,FALSE))</f>
        <v/>
      </c>
      <c r="AB28" s="150" t="str">
        <f>IF(AB27="","",VLOOKUP(AB27,シフト記号表!$C$6:$L$47,10,FALSE))</f>
        <v/>
      </c>
      <c r="AC28" s="151" t="str">
        <f>IF(AC27="","",VLOOKUP(AC27,シフト記号表!$C$6:$L$47,10,FALSE))</f>
        <v/>
      </c>
      <c r="AD28" s="149" t="str">
        <f>IF(AD27="","",VLOOKUP(AD27,シフト記号表!$C$6:$L$47,10,FALSE))</f>
        <v/>
      </c>
      <c r="AE28" s="150" t="str">
        <f>IF(AE27="","",VLOOKUP(AE27,シフト記号表!$C$6:$L$47,10,FALSE))</f>
        <v/>
      </c>
      <c r="AF28" s="150" t="str">
        <f>IF(AF27="","",VLOOKUP(AF27,シフト記号表!$C$6:$L$47,10,FALSE))</f>
        <v/>
      </c>
      <c r="AG28" s="150" t="str">
        <f>IF(AG27="","",VLOOKUP(AG27,シフト記号表!$C$6:$L$47,10,FALSE))</f>
        <v/>
      </c>
      <c r="AH28" s="150" t="str">
        <f>IF(AH27="","",VLOOKUP(AH27,シフト記号表!$C$6:$L$47,10,FALSE))</f>
        <v/>
      </c>
      <c r="AI28" s="150" t="str">
        <f>IF(AI27="","",VLOOKUP(AI27,シフト記号表!$C$6:$L$47,10,FALSE))</f>
        <v/>
      </c>
      <c r="AJ28" s="151" t="str">
        <f>IF(AJ27="","",VLOOKUP(AJ27,シフト記号表!$C$6:$L$47,10,FALSE))</f>
        <v/>
      </c>
      <c r="AK28" s="149" t="str">
        <f>IF(AK27="","",VLOOKUP(AK27,シフト記号表!$C$6:$L$47,10,FALSE))</f>
        <v/>
      </c>
      <c r="AL28" s="150" t="str">
        <f>IF(AL27="","",VLOOKUP(AL27,シフト記号表!$C$6:$L$47,10,FALSE))</f>
        <v/>
      </c>
      <c r="AM28" s="150" t="str">
        <f>IF(AM27="","",VLOOKUP(AM27,シフト記号表!$C$6:$L$47,10,FALSE))</f>
        <v/>
      </c>
      <c r="AN28" s="150" t="str">
        <f>IF(AN27="","",VLOOKUP(AN27,シフト記号表!$C$6:$L$47,10,FALSE))</f>
        <v/>
      </c>
      <c r="AO28" s="150" t="str">
        <f>IF(AO27="","",VLOOKUP(AO27,シフト記号表!$C$6:$L$47,10,FALSE))</f>
        <v/>
      </c>
      <c r="AP28" s="150" t="str">
        <f>IF(AP27="","",VLOOKUP(AP27,シフト記号表!$C$6:$L$47,10,FALSE))</f>
        <v/>
      </c>
      <c r="AQ28" s="151" t="str">
        <f>IF(AQ27="","",VLOOKUP(AQ27,シフト記号表!$C$6:$L$47,10,FALSE))</f>
        <v/>
      </c>
      <c r="AR28" s="149" t="str">
        <f>IF(AR27="","",VLOOKUP(AR27,シフト記号表!$C$6:$L$47,10,FALSE))</f>
        <v/>
      </c>
      <c r="AS28" s="150" t="str">
        <f>IF(AS27="","",VLOOKUP(AS27,シフト記号表!$C$6:$L$47,10,FALSE))</f>
        <v/>
      </c>
      <c r="AT28" s="150" t="str">
        <f>IF(AT27="","",VLOOKUP(AT27,シフト記号表!$C$6:$L$47,10,FALSE))</f>
        <v/>
      </c>
      <c r="AU28" s="150" t="str">
        <f>IF(AU27="","",VLOOKUP(AU27,シフト記号表!$C$6:$L$47,10,FALSE))</f>
        <v/>
      </c>
      <c r="AV28" s="150" t="str">
        <f>IF(AV27="","",VLOOKUP(AV27,シフト記号表!$C$6:$L$47,10,FALSE))</f>
        <v/>
      </c>
      <c r="AW28" s="150" t="str">
        <f>IF(AW27="","",VLOOKUP(AW27,シフト記号表!$C$6:$L$47,10,FALSE))</f>
        <v/>
      </c>
      <c r="AX28" s="151" t="str">
        <f>IF(AX27="","",VLOOKUP(AX27,シフト記号表!$C$6:$L$47,10,FALSE))</f>
        <v/>
      </c>
      <c r="AY28" s="149" t="str">
        <f>IF(AY27="","",VLOOKUP(AY27,シフト記号表!$C$6:$L$47,10,FALSE))</f>
        <v/>
      </c>
      <c r="AZ28" s="150" t="str">
        <f>IF(AZ27="","",VLOOKUP(AZ27,シフト記号表!$C$6:$L$47,10,FALSE))</f>
        <v/>
      </c>
      <c r="BA28" s="150" t="str">
        <f>IF(BA27="","",VLOOKUP(BA27,シフト記号表!$C$6:$L$47,10,FALSE))</f>
        <v/>
      </c>
      <c r="BB28" s="258">
        <f>IF($BE$3="４週",SUM(W28:AX28),IF($BE$3="暦月",SUM(W28:BA28),""))</f>
        <v>0</v>
      </c>
      <c r="BC28" s="259"/>
      <c r="BD28" s="260">
        <f>IF($BE$3="４週",BB28/4,IF($BE$3="暦月",(BB28/($BE$8/7)),""))</f>
        <v>0</v>
      </c>
      <c r="BE28" s="259"/>
      <c r="BF28" s="255"/>
      <c r="BG28" s="256"/>
      <c r="BH28" s="256"/>
      <c r="BI28" s="256"/>
      <c r="BJ28" s="257"/>
    </row>
    <row r="29" spans="2:62" ht="20.25" customHeight="1" x14ac:dyDescent="0.4">
      <c r="B29" s="261">
        <f>B27+1</f>
        <v>8</v>
      </c>
      <c r="C29" s="263"/>
      <c r="D29" s="264"/>
      <c r="E29" s="139"/>
      <c r="F29" s="140"/>
      <c r="G29" s="139"/>
      <c r="H29" s="140"/>
      <c r="I29" s="267"/>
      <c r="J29" s="268"/>
      <c r="K29" s="271"/>
      <c r="L29" s="272"/>
      <c r="M29" s="272"/>
      <c r="N29" s="264"/>
      <c r="O29" s="245"/>
      <c r="P29" s="246"/>
      <c r="Q29" s="246"/>
      <c r="R29" s="246"/>
      <c r="S29" s="247"/>
      <c r="T29" s="109" t="s">
        <v>18</v>
      </c>
      <c r="U29" s="110"/>
      <c r="V29" s="111"/>
      <c r="W29" s="99"/>
      <c r="X29" s="100"/>
      <c r="Y29" s="100"/>
      <c r="Z29" s="100"/>
      <c r="AA29" s="100"/>
      <c r="AB29" s="100"/>
      <c r="AC29" s="101"/>
      <c r="AD29" s="99"/>
      <c r="AE29" s="100"/>
      <c r="AF29" s="100"/>
      <c r="AG29" s="100"/>
      <c r="AH29" s="100"/>
      <c r="AI29" s="100"/>
      <c r="AJ29" s="101"/>
      <c r="AK29" s="99"/>
      <c r="AL29" s="100"/>
      <c r="AM29" s="100"/>
      <c r="AN29" s="100"/>
      <c r="AO29" s="100"/>
      <c r="AP29" s="100"/>
      <c r="AQ29" s="101"/>
      <c r="AR29" s="99"/>
      <c r="AS29" s="100"/>
      <c r="AT29" s="100"/>
      <c r="AU29" s="100"/>
      <c r="AV29" s="100"/>
      <c r="AW29" s="100"/>
      <c r="AX29" s="101"/>
      <c r="AY29" s="99"/>
      <c r="AZ29" s="100"/>
      <c r="BA29" s="102"/>
      <c r="BB29" s="248"/>
      <c r="BC29" s="249"/>
      <c r="BD29" s="250"/>
      <c r="BE29" s="251"/>
      <c r="BF29" s="252"/>
      <c r="BG29" s="253"/>
      <c r="BH29" s="253"/>
      <c r="BI29" s="253"/>
      <c r="BJ29" s="254"/>
    </row>
    <row r="30" spans="2:62" ht="20.25" customHeight="1" x14ac:dyDescent="0.4">
      <c r="B30" s="262"/>
      <c r="C30" s="265"/>
      <c r="D30" s="266"/>
      <c r="E30" s="139"/>
      <c r="F30" s="140">
        <f>C29</f>
        <v>0</v>
      </c>
      <c r="G30" s="139"/>
      <c r="H30" s="140">
        <f>I29</f>
        <v>0</v>
      </c>
      <c r="I30" s="269"/>
      <c r="J30" s="270"/>
      <c r="K30" s="273"/>
      <c r="L30" s="274"/>
      <c r="M30" s="274"/>
      <c r="N30" s="266"/>
      <c r="O30" s="245"/>
      <c r="P30" s="246"/>
      <c r="Q30" s="246"/>
      <c r="R30" s="246"/>
      <c r="S30" s="247"/>
      <c r="T30" s="106" t="s">
        <v>134</v>
      </c>
      <c r="U30" s="107"/>
      <c r="V30" s="108"/>
      <c r="W30" s="149" t="str">
        <f>IF(W29="","",VLOOKUP(W29,シフト記号表!$C$6:$L$47,10,FALSE))</f>
        <v/>
      </c>
      <c r="X30" s="150" t="str">
        <f>IF(X29="","",VLOOKUP(X29,シフト記号表!$C$6:$L$47,10,FALSE))</f>
        <v/>
      </c>
      <c r="Y30" s="150" t="str">
        <f>IF(Y29="","",VLOOKUP(Y29,シフト記号表!$C$6:$L$47,10,FALSE))</f>
        <v/>
      </c>
      <c r="Z30" s="150" t="str">
        <f>IF(Z29="","",VLOOKUP(Z29,シフト記号表!$C$6:$L$47,10,FALSE))</f>
        <v/>
      </c>
      <c r="AA30" s="150" t="str">
        <f>IF(AA29="","",VLOOKUP(AA29,シフト記号表!$C$6:$L$47,10,FALSE))</f>
        <v/>
      </c>
      <c r="AB30" s="150" t="str">
        <f>IF(AB29="","",VLOOKUP(AB29,シフト記号表!$C$6:$L$47,10,FALSE))</f>
        <v/>
      </c>
      <c r="AC30" s="151" t="str">
        <f>IF(AC29="","",VLOOKUP(AC29,シフト記号表!$C$6:$L$47,10,FALSE))</f>
        <v/>
      </c>
      <c r="AD30" s="149" t="str">
        <f>IF(AD29="","",VLOOKUP(AD29,シフト記号表!$C$6:$L$47,10,FALSE))</f>
        <v/>
      </c>
      <c r="AE30" s="150" t="str">
        <f>IF(AE29="","",VLOOKUP(AE29,シフト記号表!$C$6:$L$47,10,FALSE))</f>
        <v/>
      </c>
      <c r="AF30" s="150" t="str">
        <f>IF(AF29="","",VLOOKUP(AF29,シフト記号表!$C$6:$L$47,10,FALSE))</f>
        <v/>
      </c>
      <c r="AG30" s="150" t="str">
        <f>IF(AG29="","",VLOOKUP(AG29,シフト記号表!$C$6:$L$47,10,FALSE))</f>
        <v/>
      </c>
      <c r="AH30" s="150" t="str">
        <f>IF(AH29="","",VLOOKUP(AH29,シフト記号表!$C$6:$L$47,10,FALSE))</f>
        <v/>
      </c>
      <c r="AI30" s="150" t="str">
        <f>IF(AI29="","",VLOOKUP(AI29,シフト記号表!$C$6:$L$47,10,FALSE))</f>
        <v/>
      </c>
      <c r="AJ30" s="151" t="str">
        <f>IF(AJ29="","",VLOOKUP(AJ29,シフト記号表!$C$6:$L$47,10,FALSE))</f>
        <v/>
      </c>
      <c r="AK30" s="149" t="str">
        <f>IF(AK29="","",VLOOKUP(AK29,シフト記号表!$C$6:$L$47,10,FALSE))</f>
        <v/>
      </c>
      <c r="AL30" s="150" t="str">
        <f>IF(AL29="","",VLOOKUP(AL29,シフト記号表!$C$6:$L$47,10,FALSE))</f>
        <v/>
      </c>
      <c r="AM30" s="150" t="str">
        <f>IF(AM29="","",VLOOKUP(AM29,シフト記号表!$C$6:$L$47,10,FALSE))</f>
        <v/>
      </c>
      <c r="AN30" s="150" t="str">
        <f>IF(AN29="","",VLOOKUP(AN29,シフト記号表!$C$6:$L$47,10,FALSE))</f>
        <v/>
      </c>
      <c r="AO30" s="150" t="str">
        <f>IF(AO29="","",VLOOKUP(AO29,シフト記号表!$C$6:$L$47,10,FALSE))</f>
        <v/>
      </c>
      <c r="AP30" s="150" t="str">
        <f>IF(AP29="","",VLOOKUP(AP29,シフト記号表!$C$6:$L$47,10,FALSE))</f>
        <v/>
      </c>
      <c r="AQ30" s="151" t="str">
        <f>IF(AQ29="","",VLOOKUP(AQ29,シフト記号表!$C$6:$L$47,10,FALSE))</f>
        <v/>
      </c>
      <c r="AR30" s="149" t="str">
        <f>IF(AR29="","",VLOOKUP(AR29,シフト記号表!$C$6:$L$47,10,FALSE))</f>
        <v/>
      </c>
      <c r="AS30" s="150" t="str">
        <f>IF(AS29="","",VLOOKUP(AS29,シフト記号表!$C$6:$L$47,10,FALSE))</f>
        <v/>
      </c>
      <c r="AT30" s="150" t="str">
        <f>IF(AT29="","",VLOOKUP(AT29,シフト記号表!$C$6:$L$47,10,FALSE))</f>
        <v/>
      </c>
      <c r="AU30" s="150" t="str">
        <f>IF(AU29="","",VLOOKUP(AU29,シフト記号表!$C$6:$L$47,10,FALSE))</f>
        <v/>
      </c>
      <c r="AV30" s="150" t="str">
        <f>IF(AV29="","",VLOOKUP(AV29,シフト記号表!$C$6:$L$47,10,FALSE))</f>
        <v/>
      </c>
      <c r="AW30" s="150" t="str">
        <f>IF(AW29="","",VLOOKUP(AW29,シフト記号表!$C$6:$L$47,10,FALSE))</f>
        <v/>
      </c>
      <c r="AX30" s="151" t="str">
        <f>IF(AX29="","",VLOOKUP(AX29,シフト記号表!$C$6:$L$47,10,FALSE))</f>
        <v/>
      </c>
      <c r="AY30" s="149" t="str">
        <f>IF(AY29="","",VLOOKUP(AY29,シフト記号表!$C$6:$L$47,10,FALSE))</f>
        <v/>
      </c>
      <c r="AZ30" s="150" t="str">
        <f>IF(AZ29="","",VLOOKUP(AZ29,シフト記号表!$C$6:$L$47,10,FALSE))</f>
        <v/>
      </c>
      <c r="BA30" s="150" t="str">
        <f>IF(BA29="","",VLOOKUP(BA29,シフト記号表!$C$6:$L$47,10,FALSE))</f>
        <v/>
      </c>
      <c r="BB30" s="258">
        <f>IF($BE$3="４週",SUM(W30:AX30),IF($BE$3="暦月",SUM(W30:BA30),""))</f>
        <v>0</v>
      </c>
      <c r="BC30" s="259"/>
      <c r="BD30" s="260">
        <f>IF($BE$3="４週",BB30/4,IF($BE$3="暦月",(BB30/($BE$8/7)),""))</f>
        <v>0</v>
      </c>
      <c r="BE30" s="259"/>
      <c r="BF30" s="255"/>
      <c r="BG30" s="256"/>
      <c r="BH30" s="256"/>
      <c r="BI30" s="256"/>
      <c r="BJ30" s="257"/>
    </row>
    <row r="31" spans="2:62" ht="20.25" customHeight="1" x14ac:dyDescent="0.4">
      <c r="B31" s="261">
        <f>B29+1</f>
        <v>9</v>
      </c>
      <c r="C31" s="263"/>
      <c r="D31" s="264"/>
      <c r="E31" s="139"/>
      <c r="F31" s="140"/>
      <c r="G31" s="139"/>
      <c r="H31" s="140"/>
      <c r="I31" s="267"/>
      <c r="J31" s="268"/>
      <c r="K31" s="271"/>
      <c r="L31" s="272"/>
      <c r="M31" s="272"/>
      <c r="N31" s="264"/>
      <c r="O31" s="245"/>
      <c r="P31" s="246"/>
      <c r="Q31" s="246"/>
      <c r="R31" s="246"/>
      <c r="S31" s="247"/>
      <c r="T31" s="109" t="s">
        <v>18</v>
      </c>
      <c r="U31" s="110"/>
      <c r="V31" s="111"/>
      <c r="W31" s="99"/>
      <c r="X31" s="100"/>
      <c r="Y31" s="100"/>
      <c r="Z31" s="100"/>
      <c r="AA31" s="100"/>
      <c r="AB31" s="100"/>
      <c r="AC31" s="101"/>
      <c r="AD31" s="99"/>
      <c r="AE31" s="100"/>
      <c r="AF31" s="100"/>
      <c r="AG31" s="100"/>
      <c r="AH31" s="100"/>
      <c r="AI31" s="100"/>
      <c r="AJ31" s="101"/>
      <c r="AK31" s="99"/>
      <c r="AL31" s="100"/>
      <c r="AM31" s="100"/>
      <c r="AN31" s="100"/>
      <c r="AO31" s="100"/>
      <c r="AP31" s="100"/>
      <c r="AQ31" s="101"/>
      <c r="AR31" s="99"/>
      <c r="AS31" s="100"/>
      <c r="AT31" s="100"/>
      <c r="AU31" s="100"/>
      <c r="AV31" s="100"/>
      <c r="AW31" s="100"/>
      <c r="AX31" s="101"/>
      <c r="AY31" s="99"/>
      <c r="AZ31" s="100"/>
      <c r="BA31" s="102"/>
      <c r="BB31" s="248"/>
      <c r="BC31" s="249"/>
      <c r="BD31" s="250"/>
      <c r="BE31" s="251"/>
      <c r="BF31" s="252"/>
      <c r="BG31" s="253"/>
      <c r="BH31" s="253"/>
      <c r="BI31" s="253"/>
      <c r="BJ31" s="254"/>
    </row>
    <row r="32" spans="2:62" ht="20.25" customHeight="1" x14ac:dyDescent="0.4">
      <c r="B32" s="262"/>
      <c r="C32" s="265"/>
      <c r="D32" s="266"/>
      <c r="E32" s="139"/>
      <c r="F32" s="140">
        <f>C31</f>
        <v>0</v>
      </c>
      <c r="G32" s="139"/>
      <c r="H32" s="140">
        <f>I31</f>
        <v>0</v>
      </c>
      <c r="I32" s="269"/>
      <c r="J32" s="270"/>
      <c r="K32" s="273"/>
      <c r="L32" s="274"/>
      <c r="M32" s="274"/>
      <c r="N32" s="266"/>
      <c r="O32" s="245"/>
      <c r="P32" s="246"/>
      <c r="Q32" s="246"/>
      <c r="R32" s="246"/>
      <c r="S32" s="247"/>
      <c r="T32" s="171" t="s">
        <v>134</v>
      </c>
      <c r="U32" s="114"/>
      <c r="V32" s="172"/>
      <c r="W32" s="149" t="str">
        <f>IF(W31="","",VLOOKUP(W31,シフト記号表!$C$6:$L$47,10,FALSE))</f>
        <v/>
      </c>
      <c r="X32" s="150" t="str">
        <f>IF(X31="","",VLOOKUP(X31,シフト記号表!$C$6:$L$47,10,FALSE))</f>
        <v/>
      </c>
      <c r="Y32" s="150" t="str">
        <f>IF(Y31="","",VLOOKUP(Y31,シフト記号表!$C$6:$L$47,10,FALSE))</f>
        <v/>
      </c>
      <c r="Z32" s="150" t="str">
        <f>IF(Z31="","",VLOOKUP(Z31,シフト記号表!$C$6:$L$47,10,FALSE))</f>
        <v/>
      </c>
      <c r="AA32" s="150" t="str">
        <f>IF(AA31="","",VLOOKUP(AA31,シフト記号表!$C$6:$L$47,10,FALSE))</f>
        <v/>
      </c>
      <c r="AB32" s="150" t="str">
        <f>IF(AB31="","",VLOOKUP(AB31,シフト記号表!$C$6:$L$47,10,FALSE))</f>
        <v/>
      </c>
      <c r="AC32" s="151" t="str">
        <f>IF(AC31="","",VLOOKUP(AC31,シフト記号表!$C$6:$L$47,10,FALSE))</f>
        <v/>
      </c>
      <c r="AD32" s="149" t="str">
        <f>IF(AD31="","",VLOOKUP(AD31,シフト記号表!$C$6:$L$47,10,FALSE))</f>
        <v/>
      </c>
      <c r="AE32" s="150" t="str">
        <f>IF(AE31="","",VLOOKUP(AE31,シフト記号表!$C$6:$L$47,10,FALSE))</f>
        <v/>
      </c>
      <c r="AF32" s="150" t="str">
        <f>IF(AF31="","",VLOOKUP(AF31,シフト記号表!$C$6:$L$47,10,FALSE))</f>
        <v/>
      </c>
      <c r="AG32" s="150" t="str">
        <f>IF(AG31="","",VLOOKUP(AG31,シフト記号表!$C$6:$L$47,10,FALSE))</f>
        <v/>
      </c>
      <c r="AH32" s="150" t="str">
        <f>IF(AH31="","",VLOOKUP(AH31,シフト記号表!$C$6:$L$47,10,FALSE))</f>
        <v/>
      </c>
      <c r="AI32" s="150" t="str">
        <f>IF(AI31="","",VLOOKUP(AI31,シフト記号表!$C$6:$L$47,10,FALSE))</f>
        <v/>
      </c>
      <c r="AJ32" s="151" t="str">
        <f>IF(AJ31="","",VLOOKUP(AJ31,シフト記号表!$C$6:$L$47,10,FALSE))</f>
        <v/>
      </c>
      <c r="AK32" s="149" t="str">
        <f>IF(AK31="","",VLOOKUP(AK31,シフト記号表!$C$6:$L$47,10,FALSE))</f>
        <v/>
      </c>
      <c r="AL32" s="150" t="str">
        <f>IF(AL31="","",VLOOKUP(AL31,シフト記号表!$C$6:$L$47,10,FALSE))</f>
        <v/>
      </c>
      <c r="AM32" s="150" t="str">
        <f>IF(AM31="","",VLOOKUP(AM31,シフト記号表!$C$6:$L$47,10,FALSE))</f>
        <v/>
      </c>
      <c r="AN32" s="150" t="str">
        <f>IF(AN31="","",VLOOKUP(AN31,シフト記号表!$C$6:$L$47,10,FALSE))</f>
        <v/>
      </c>
      <c r="AO32" s="150" t="str">
        <f>IF(AO31="","",VLOOKUP(AO31,シフト記号表!$C$6:$L$47,10,FALSE))</f>
        <v/>
      </c>
      <c r="AP32" s="150" t="str">
        <f>IF(AP31="","",VLOOKUP(AP31,シフト記号表!$C$6:$L$47,10,FALSE))</f>
        <v/>
      </c>
      <c r="AQ32" s="151" t="str">
        <f>IF(AQ31="","",VLOOKUP(AQ31,シフト記号表!$C$6:$L$47,10,FALSE))</f>
        <v/>
      </c>
      <c r="AR32" s="149" t="str">
        <f>IF(AR31="","",VLOOKUP(AR31,シフト記号表!$C$6:$L$47,10,FALSE))</f>
        <v/>
      </c>
      <c r="AS32" s="150" t="str">
        <f>IF(AS31="","",VLOOKUP(AS31,シフト記号表!$C$6:$L$47,10,FALSE))</f>
        <v/>
      </c>
      <c r="AT32" s="150" t="str">
        <f>IF(AT31="","",VLOOKUP(AT31,シフト記号表!$C$6:$L$47,10,FALSE))</f>
        <v/>
      </c>
      <c r="AU32" s="150" t="str">
        <f>IF(AU31="","",VLOOKUP(AU31,シフト記号表!$C$6:$L$47,10,FALSE))</f>
        <v/>
      </c>
      <c r="AV32" s="150" t="str">
        <f>IF(AV31="","",VLOOKUP(AV31,シフト記号表!$C$6:$L$47,10,FALSE))</f>
        <v/>
      </c>
      <c r="AW32" s="150" t="str">
        <f>IF(AW31="","",VLOOKUP(AW31,シフト記号表!$C$6:$L$47,10,FALSE))</f>
        <v/>
      </c>
      <c r="AX32" s="151" t="str">
        <f>IF(AX31="","",VLOOKUP(AX31,シフト記号表!$C$6:$L$47,10,FALSE))</f>
        <v/>
      </c>
      <c r="AY32" s="149" t="str">
        <f>IF(AY31="","",VLOOKUP(AY31,シフト記号表!$C$6:$L$47,10,FALSE))</f>
        <v/>
      </c>
      <c r="AZ32" s="150" t="str">
        <f>IF(AZ31="","",VLOOKUP(AZ31,シフト記号表!$C$6:$L$47,10,FALSE))</f>
        <v/>
      </c>
      <c r="BA32" s="150" t="str">
        <f>IF(BA31="","",VLOOKUP(BA31,シフト記号表!$C$6:$L$47,10,FALSE))</f>
        <v/>
      </c>
      <c r="BB32" s="258">
        <f>IF($BE$3="４週",SUM(W32:AX32),IF($BE$3="暦月",SUM(W32:BA32),""))</f>
        <v>0</v>
      </c>
      <c r="BC32" s="259"/>
      <c r="BD32" s="260">
        <f>IF($BE$3="４週",BB32/4,IF($BE$3="暦月",(BB32/($BE$8/7)),""))</f>
        <v>0</v>
      </c>
      <c r="BE32" s="259"/>
      <c r="BF32" s="255"/>
      <c r="BG32" s="256"/>
      <c r="BH32" s="256"/>
      <c r="BI32" s="256"/>
      <c r="BJ32" s="257"/>
    </row>
    <row r="33" spans="2:62" ht="20.25" customHeight="1" x14ac:dyDescent="0.4">
      <c r="B33" s="261">
        <f>B31+1</f>
        <v>10</v>
      </c>
      <c r="C33" s="263"/>
      <c r="D33" s="264"/>
      <c r="E33" s="139"/>
      <c r="F33" s="140"/>
      <c r="G33" s="139"/>
      <c r="H33" s="140"/>
      <c r="I33" s="267"/>
      <c r="J33" s="268"/>
      <c r="K33" s="271"/>
      <c r="L33" s="272"/>
      <c r="M33" s="272"/>
      <c r="N33" s="264"/>
      <c r="O33" s="245"/>
      <c r="P33" s="246"/>
      <c r="Q33" s="246"/>
      <c r="R33" s="246"/>
      <c r="S33" s="247"/>
      <c r="T33" s="170" t="s">
        <v>18</v>
      </c>
      <c r="U33" s="112"/>
      <c r="V33" s="113"/>
      <c r="W33" s="99"/>
      <c r="X33" s="100"/>
      <c r="Y33" s="100"/>
      <c r="Z33" s="100"/>
      <c r="AA33" s="100"/>
      <c r="AB33" s="100"/>
      <c r="AC33" s="101"/>
      <c r="AD33" s="99"/>
      <c r="AE33" s="100"/>
      <c r="AF33" s="100"/>
      <c r="AG33" s="100"/>
      <c r="AH33" s="100"/>
      <c r="AI33" s="100"/>
      <c r="AJ33" s="101"/>
      <c r="AK33" s="99"/>
      <c r="AL33" s="100"/>
      <c r="AM33" s="100"/>
      <c r="AN33" s="100"/>
      <c r="AO33" s="100"/>
      <c r="AP33" s="100"/>
      <c r="AQ33" s="101"/>
      <c r="AR33" s="99"/>
      <c r="AS33" s="100"/>
      <c r="AT33" s="100"/>
      <c r="AU33" s="100"/>
      <c r="AV33" s="100"/>
      <c r="AW33" s="100"/>
      <c r="AX33" s="101"/>
      <c r="AY33" s="99"/>
      <c r="AZ33" s="100"/>
      <c r="BA33" s="102"/>
      <c r="BB33" s="248"/>
      <c r="BC33" s="249"/>
      <c r="BD33" s="250"/>
      <c r="BE33" s="251"/>
      <c r="BF33" s="252"/>
      <c r="BG33" s="253"/>
      <c r="BH33" s="253"/>
      <c r="BI33" s="253"/>
      <c r="BJ33" s="254"/>
    </row>
    <row r="34" spans="2:62" ht="20.25" customHeight="1" x14ac:dyDescent="0.4">
      <c r="B34" s="262"/>
      <c r="C34" s="265"/>
      <c r="D34" s="266"/>
      <c r="E34" s="139"/>
      <c r="F34" s="140">
        <f>C33</f>
        <v>0</v>
      </c>
      <c r="G34" s="139"/>
      <c r="H34" s="140">
        <f>I33</f>
        <v>0</v>
      </c>
      <c r="I34" s="269"/>
      <c r="J34" s="270"/>
      <c r="K34" s="273"/>
      <c r="L34" s="274"/>
      <c r="M34" s="274"/>
      <c r="N34" s="266"/>
      <c r="O34" s="245"/>
      <c r="P34" s="246"/>
      <c r="Q34" s="246"/>
      <c r="R34" s="246"/>
      <c r="S34" s="247"/>
      <c r="T34" s="171" t="s">
        <v>134</v>
      </c>
      <c r="U34" s="114"/>
      <c r="V34" s="172"/>
      <c r="W34" s="149" t="str">
        <f>IF(W33="","",VLOOKUP(W33,シフト記号表!$C$6:$L$47,10,FALSE))</f>
        <v/>
      </c>
      <c r="X34" s="150" t="str">
        <f>IF(X33="","",VLOOKUP(X33,シフト記号表!$C$6:$L$47,10,FALSE))</f>
        <v/>
      </c>
      <c r="Y34" s="150" t="str">
        <f>IF(Y33="","",VLOOKUP(Y33,シフト記号表!$C$6:$L$47,10,FALSE))</f>
        <v/>
      </c>
      <c r="Z34" s="150" t="str">
        <f>IF(Z33="","",VLOOKUP(Z33,シフト記号表!$C$6:$L$47,10,FALSE))</f>
        <v/>
      </c>
      <c r="AA34" s="150" t="str">
        <f>IF(AA33="","",VLOOKUP(AA33,シフト記号表!$C$6:$L$47,10,FALSE))</f>
        <v/>
      </c>
      <c r="AB34" s="150" t="str">
        <f>IF(AB33="","",VLOOKUP(AB33,シフト記号表!$C$6:$L$47,10,FALSE))</f>
        <v/>
      </c>
      <c r="AC34" s="151" t="str">
        <f>IF(AC33="","",VLOOKUP(AC33,シフト記号表!$C$6:$L$47,10,FALSE))</f>
        <v/>
      </c>
      <c r="AD34" s="149" t="str">
        <f>IF(AD33="","",VLOOKUP(AD33,シフト記号表!$C$6:$L$47,10,FALSE))</f>
        <v/>
      </c>
      <c r="AE34" s="150" t="str">
        <f>IF(AE33="","",VLOOKUP(AE33,シフト記号表!$C$6:$L$47,10,FALSE))</f>
        <v/>
      </c>
      <c r="AF34" s="150" t="str">
        <f>IF(AF33="","",VLOOKUP(AF33,シフト記号表!$C$6:$L$47,10,FALSE))</f>
        <v/>
      </c>
      <c r="AG34" s="150" t="str">
        <f>IF(AG33="","",VLOOKUP(AG33,シフト記号表!$C$6:$L$47,10,FALSE))</f>
        <v/>
      </c>
      <c r="AH34" s="150" t="str">
        <f>IF(AH33="","",VLOOKUP(AH33,シフト記号表!$C$6:$L$47,10,FALSE))</f>
        <v/>
      </c>
      <c r="AI34" s="150" t="str">
        <f>IF(AI33="","",VLOOKUP(AI33,シフト記号表!$C$6:$L$47,10,FALSE))</f>
        <v/>
      </c>
      <c r="AJ34" s="151" t="str">
        <f>IF(AJ33="","",VLOOKUP(AJ33,シフト記号表!$C$6:$L$47,10,FALSE))</f>
        <v/>
      </c>
      <c r="AK34" s="149" t="str">
        <f>IF(AK33="","",VLOOKUP(AK33,シフト記号表!$C$6:$L$47,10,FALSE))</f>
        <v/>
      </c>
      <c r="AL34" s="150" t="str">
        <f>IF(AL33="","",VLOOKUP(AL33,シフト記号表!$C$6:$L$47,10,FALSE))</f>
        <v/>
      </c>
      <c r="AM34" s="150" t="str">
        <f>IF(AM33="","",VLOOKUP(AM33,シフト記号表!$C$6:$L$47,10,FALSE))</f>
        <v/>
      </c>
      <c r="AN34" s="150" t="str">
        <f>IF(AN33="","",VLOOKUP(AN33,シフト記号表!$C$6:$L$47,10,FALSE))</f>
        <v/>
      </c>
      <c r="AO34" s="150" t="str">
        <f>IF(AO33="","",VLOOKUP(AO33,シフト記号表!$C$6:$L$47,10,FALSE))</f>
        <v/>
      </c>
      <c r="AP34" s="150" t="str">
        <f>IF(AP33="","",VLOOKUP(AP33,シフト記号表!$C$6:$L$47,10,FALSE))</f>
        <v/>
      </c>
      <c r="AQ34" s="151" t="str">
        <f>IF(AQ33="","",VLOOKUP(AQ33,シフト記号表!$C$6:$L$47,10,FALSE))</f>
        <v/>
      </c>
      <c r="AR34" s="149" t="str">
        <f>IF(AR33="","",VLOOKUP(AR33,シフト記号表!$C$6:$L$47,10,FALSE))</f>
        <v/>
      </c>
      <c r="AS34" s="150" t="str">
        <f>IF(AS33="","",VLOOKUP(AS33,シフト記号表!$C$6:$L$47,10,FALSE))</f>
        <v/>
      </c>
      <c r="AT34" s="150" t="str">
        <f>IF(AT33="","",VLOOKUP(AT33,シフト記号表!$C$6:$L$47,10,FALSE))</f>
        <v/>
      </c>
      <c r="AU34" s="150" t="str">
        <f>IF(AU33="","",VLOOKUP(AU33,シフト記号表!$C$6:$L$47,10,FALSE))</f>
        <v/>
      </c>
      <c r="AV34" s="150" t="str">
        <f>IF(AV33="","",VLOOKUP(AV33,シフト記号表!$C$6:$L$47,10,FALSE))</f>
        <v/>
      </c>
      <c r="AW34" s="150" t="str">
        <f>IF(AW33="","",VLOOKUP(AW33,シフト記号表!$C$6:$L$47,10,FALSE))</f>
        <v/>
      </c>
      <c r="AX34" s="151" t="str">
        <f>IF(AX33="","",VLOOKUP(AX33,シフト記号表!$C$6:$L$47,10,FALSE))</f>
        <v/>
      </c>
      <c r="AY34" s="149" t="str">
        <f>IF(AY33="","",VLOOKUP(AY33,シフト記号表!$C$6:$L$47,10,FALSE))</f>
        <v/>
      </c>
      <c r="AZ34" s="150" t="str">
        <f>IF(AZ33="","",VLOOKUP(AZ33,シフト記号表!$C$6:$L$47,10,FALSE))</f>
        <v/>
      </c>
      <c r="BA34" s="150" t="str">
        <f>IF(BA33="","",VLOOKUP(BA33,シフト記号表!$C$6:$L$47,10,FALSE))</f>
        <v/>
      </c>
      <c r="BB34" s="258">
        <f>IF($BE$3="４週",SUM(W34:AX34),IF($BE$3="暦月",SUM(W34:BA34),""))</f>
        <v>0</v>
      </c>
      <c r="BC34" s="259"/>
      <c r="BD34" s="260">
        <f>IF($BE$3="４週",BB34/4,IF($BE$3="暦月",(BB34/($BE$8/7)),""))</f>
        <v>0</v>
      </c>
      <c r="BE34" s="259"/>
      <c r="BF34" s="255"/>
      <c r="BG34" s="256"/>
      <c r="BH34" s="256"/>
      <c r="BI34" s="256"/>
      <c r="BJ34" s="257"/>
    </row>
    <row r="35" spans="2:62" ht="20.25" customHeight="1" x14ac:dyDescent="0.4">
      <c r="B35" s="261">
        <f>B33+1</f>
        <v>11</v>
      </c>
      <c r="C35" s="263"/>
      <c r="D35" s="264"/>
      <c r="E35" s="139"/>
      <c r="F35" s="140"/>
      <c r="G35" s="139"/>
      <c r="H35" s="140"/>
      <c r="I35" s="267"/>
      <c r="J35" s="268"/>
      <c r="K35" s="271"/>
      <c r="L35" s="272"/>
      <c r="M35" s="272"/>
      <c r="N35" s="264"/>
      <c r="O35" s="245"/>
      <c r="P35" s="246"/>
      <c r="Q35" s="246"/>
      <c r="R35" s="246"/>
      <c r="S35" s="247"/>
      <c r="T35" s="170" t="s">
        <v>18</v>
      </c>
      <c r="U35" s="112"/>
      <c r="V35" s="113"/>
      <c r="W35" s="99"/>
      <c r="X35" s="100"/>
      <c r="Y35" s="100"/>
      <c r="Z35" s="100"/>
      <c r="AA35" s="100"/>
      <c r="AB35" s="100"/>
      <c r="AC35" s="101"/>
      <c r="AD35" s="99"/>
      <c r="AE35" s="100"/>
      <c r="AF35" s="100"/>
      <c r="AG35" s="100"/>
      <c r="AH35" s="100"/>
      <c r="AI35" s="100"/>
      <c r="AJ35" s="101"/>
      <c r="AK35" s="99"/>
      <c r="AL35" s="100"/>
      <c r="AM35" s="100"/>
      <c r="AN35" s="100"/>
      <c r="AO35" s="100"/>
      <c r="AP35" s="100"/>
      <c r="AQ35" s="101"/>
      <c r="AR35" s="99"/>
      <c r="AS35" s="100"/>
      <c r="AT35" s="100"/>
      <c r="AU35" s="100"/>
      <c r="AV35" s="100"/>
      <c r="AW35" s="100"/>
      <c r="AX35" s="101"/>
      <c r="AY35" s="99"/>
      <c r="AZ35" s="100"/>
      <c r="BA35" s="102"/>
      <c r="BB35" s="248"/>
      <c r="BC35" s="249"/>
      <c r="BD35" s="250"/>
      <c r="BE35" s="251"/>
      <c r="BF35" s="252"/>
      <c r="BG35" s="253"/>
      <c r="BH35" s="253"/>
      <c r="BI35" s="253"/>
      <c r="BJ35" s="254"/>
    </row>
    <row r="36" spans="2:62" ht="20.25" customHeight="1" x14ac:dyDescent="0.4">
      <c r="B36" s="262"/>
      <c r="C36" s="265"/>
      <c r="D36" s="266"/>
      <c r="E36" s="139"/>
      <c r="F36" s="140">
        <f>C35</f>
        <v>0</v>
      </c>
      <c r="G36" s="139"/>
      <c r="H36" s="140">
        <f>I35</f>
        <v>0</v>
      </c>
      <c r="I36" s="269"/>
      <c r="J36" s="270"/>
      <c r="K36" s="273"/>
      <c r="L36" s="274"/>
      <c r="M36" s="274"/>
      <c r="N36" s="266"/>
      <c r="O36" s="245"/>
      <c r="P36" s="246"/>
      <c r="Q36" s="246"/>
      <c r="R36" s="246"/>
      <c r="S36" s="247"/>
      <c r="T36" s="171" t="s">
        <v>134</v>
      </c>
      <c r="U36" s="114"/>
      <c r="V36" s="172"/>
      <c r="W36" s="149" t="str">
        <f>IF(W35="","",VLOOKUP(W35,シフト記号表!$C$6:$L$47,10,FALSE))</f>
        <v/>
      </c>
      <c r="X36" s="150" t="str">
        <f>IF(X35="","",VLOOKUP(X35,シフト記号表!$C$6:$L$47,10,FALSE))</f>
        <v/>
      </c>
      <c r="Y36" s="150" t="str">
        <f>IF(Y35="","",VLOOKUP(Y35,シフト記号表!$C$6:$L$47,10,FALSE))</f>
        <v/>
      </c>
      <c r="Z36" s="150" t="str">
        <f>IF(Z35="","",VLOOKUP(Z35,シフト記号表!$C$6:$L$47,10,FALSE))</f>
        <v/>
      </c>
      <c r="AA36" s="150" t="str">
        <f>IF(AA35="","",VLOOKUP(AA35,シフト記号表!$C$6:$L$47,10,FALSE))</f>
        <v/>
      </c>
      <c r="AB36" s="150" t="str">
        <f>IF(AB35="","",VLOOKUP(AB35,シフト記号表!$C$6:$L$47,10,FALSE))</f>
        <v/>
      </c>
      <c r="AC36" s="151" t="str">
        <f>IF(AC35="","",VLOOKUP(AC35,シフト記号表!$C$6:$L$47,10,FALSE))</f>
        <v/>
      </c>
      <c r="AD36" s="149" t="str">
        <f>IF(AD35="","",VLOOKUP(AD35,シフト記号表!$C$6:$L$47,10,FALSE))</f>
        <v/>
      </c>
      <c r="AE36" s="150" t="str">
        <f>IF(AE35="","",VLOOKUP(AE35,シフト記号表!$C$6:$L$47,10,FALSE))</f>
        <v/>
      </c>
      <c r="AF36" s="150" t="str">
        <f>IF(AF35="","",VLOOKUP(AF35,シフト記号表!$C$6:$L$47,10,FALSE))</f>
        <v/>
      </c>
      <c r="AG36" s="150" t="str">
        <f>IF(AG35="","",VLOOKUP(AG35,シフト記号表!$C$6:$L$47,10,FALSE))</f>
        <v/>
      </c>
      <c r="AH36" s="150" t="str">
        <f>IF(AH35="","",VLOOKUP(AH35,シフト記号表!$C$6:$L$47,10,FALSE))</f>
        <v/>
      </c>
      <c r="AI36" s="150" t="str">
        <f>IF(AI35="","",VLOOKUP(AI35,シフト記号表!$C$6:$L$47,10,FALSE))</f>
        <v/>
      </c>
      <c r="AJ36" s="151" t="str">
        <f>IF(AJ35="","",VLOOKUP(AJ35,シフト記号表!$C$6:$L$47,10,FALSE))</f>
        <v/>
      </c>
      <c r="AK36" s="149" t="str">
        <f>IF(AK35="","",VLOOKUP(AK35,シフト記号表!$C$6:$L$47,10,FALSE))</f>
        <v/>
      </c>
      <c r="AL36" s="150" t="str">
        <f>IF(AL35="","",VLOOKUP(AL35,シフト記号表!$C$6:$L$47,10,FALSE))</f>
        <v/>
      </c>
      <c r="AM36" s="150" t="str">
        <f>IF(AM35="","",VLOOKUP(AM35,シフト記号表!$C$6:$L$47,10,FALSE))</f>
        <v/>
      </c>
      <c r="AN36" s="150" t="str">
        <f>IF(AN35="","",VLOOKUP(AN35,シフト記号表!$C$6:$L$47,10,FALSE))</f>
        <v/>
      </c>
      <c r="AO36" s="150" t="str">
        <f>IF(AO35="","",VLOOKUP(AO35,シフト記号表!$C$6:$L$47,10,FALSE))</f>
        <v/>
      </c>
      <c r="AP36" s="150" t="str">
        <f>IF(AP35="","",VLOOKUP(AP35,シフト記号表!$C$6:$L$47,10,FALSE))</f>
        <v/>
      </c>
      <c r="AQ36" s="151" t="str">
        <f>IF(AQ35="","",VLOOKUP(AQ35,シフト記号表!$C$6:$L$47,10,FALSE))</f>
        <v/>
      </c>
      <c r="AR36" s="149" t="str">
        <f>IF(AR35="","",VLOOKUP(AR35,シフト記号表!$C$6:$L$47,10,FALSE))</f>
        <v/>
      </c>
      <c r="AS36" s="150" t="str">
        <f>IF(AS35="","",VLOOKUP(AS35,シフト記号表!$C$6:$L$47,10,FALSE))</f>
        <v/>
      </c>
      <c r="AT36" s="150" t="str">
        <f>IF(AT35="","",VLOOKUP(AT35,シフト記号表!$C$6:$L$47,10,FALSE))</f>
        <v/>
      </c>
      <c r="AU36" s="150" t="str">
        <f>IF(AU35="","",VLOOKUP(AU35,シフト記号表!$C$6:$L$47,10,FALSE))</f>
        <v/>
      </c>
      <c r="AV36" s="150" t="str">
        <f>IF(AV35="","",VLOOKUP(AV35,シフト記号表!$C$6:$L$47,10,FALSE))</f>
        <v/>
      </c>
      <c r="AW36" s="150" t="str">
        <f>IF(AW35="","",VLOOKUP(AW35,シフト記号表!$C$6:$L$47,10,FALSE))</f>
        <v/>
      </c>
      <c r="AX36" s="151" t="str">
        <f>IF(AX35="","",VLOOKUP(AX35,シフト記号表!$C$6:$L$47,10,FALSE))</f>
        <v/>
      </c>
      <c r="AY36" s="149" t="str">
        <f>IF(AY35="","",VLOOKUP(AY35,シフト記号表!$C$6:$L$47,10,FALSE))</f>
        <v/>
      </c>
      <c r="AZ36" s="150" t="str">
        <f>IF(AZ35="","",VLOOKUP(AZ35,シフト記号表!$C$6:$L$47,10,FALSE))</f>
        <v/>
      </c>
      <c r="BA36" s="150" t="str">
        <f>IF(BA35="","",VLOOKUP(BA35,シフト記号表!$C$6:$L$47,10,FALSE))</f>
        <v/>
      </c>
      <c r="BB36" s="258">
        <f>IF($BE$3="４週",SUM(W36:AX36),IF($BE$3="暦月",SUM(W36:BA36),""))</f>
        <v>0</v>
      </c>
      <c r="BC36" s="259"/>
      <c r="BD36" s="260">
        <f>IF($BE$3="４週",BB36/4,IF($BE$3="暦月",(BB36/($BE$8/7)),""))</f>
        <v>0</v>
      </c>
      <c r="BE36" s="259"/>
      <c r="BF36" s="255"/>
      <c r="BG36" s="256"/>
      <c r="BH36" s="256"/>
      <c r="BI36" s="256"/>
      <c r="BJ36" s="257"/>
    </row>
    <row r="37" spans="2:62" ht="20.25" customHeight="1" x14ac:dyDescent="0.4">
      <c r="B37" s="261">
        <f>B35+1</f>
        <v>12</v>
      </c>
      <c r="C37" s="263"/>
      <c r="D37" s="264"/>
      <c r="E37" s="139"/>
      <c r="F37" s="140"/>
      <c r="G37" s="139"/>
      <c r="H37" s="140"/>
      <c r="I37" s="267"/>
      <c r="J37" s="268"/>
      <c r="K37" s="271"/>
      <c r="L37" s="272"/>
      <c r="M37" s="272"/>
      <c r="N37" s="264"/>
      <c r="O37" s="245"/>
      <c r="P37" s="246"/>
      <c r="Q37" s="246"/>
      <c r="R37" s="246"/>
      <c r="S37" s="247"/>
      <c r="T37" s="170" t="s">
        <v>18</v>
      </c>
      <c r="U37" s="112"/>
      <c r="V37" s="113"/>
      <c r="W37" s="99"/>
      <c r="X37" s="100"/>
      <c r="Y37" s="100"/>
      <c r="Z37" s="100"/>
      <c r="AA37" s="100"/>
      <c r="AB37" s="100"/>
      <c r="AC37" s="101"/>
      <c r="AD37" s="99"/>
      <c r="AE37" s="100"/>
      <c r="AF37" s="100"/>
      <c r="AG37" s="100"/>
      <c r="AH37" s="100"/>
      <c r="AI37" s="100"/>
      <c r="AJ37" s="101"/>
      <c r="AK37" s="99"/>
      <c r="AL37" s="100"/>
      <c r="AM37" s="100"/>
      <c r="AN37" s="100"/>
      <c r="AO37" s="100"/>
      <c r="AP37" s="100"/>
      <c r="AQ37" s="101"/>
      <c r="AR37" s="99"/>
      <c r="AS37" s="100"/>
      <c r="AT37" s="100"/>
      <c r="AU37" s="100"/>
      <c r="AV37" s="100"/>
      <c r="AW37" s="100"/>
      <c r="AX37" s="101"/>
      <c r="AY37" s="99"/>
      <c r="AZ37" s="100"/>
      <c r="BA37" s="102"/>
      <c r="BB37" s="248"/>
      <c r="BC37" s="249"/>
      <c r="BD37" s="250"/>
      <c r="BE37" s="251"/>
      <c r="BF37" s="252"/>
      <c r="BG37" s="253"/>
      <c r="BH37" s="253"/>
      <c r="BI37" s="253"/>
      <c r="BJ37" s="254"/>
    </row>
    <row r="38" spans="2:62" ht="20.25" customHeight="1" x14ac:dyDescent="0.4">
      <c r="B38" s="262"/>
      <c r="C38" s="265"/>
      <c r="D38" s="266"/>
      <c r="E38" s="139"/>
      <c r="F38" s="140">
        <f>C37</f>
        <v>0</v>
      </c>
      <c r="G38" s="139"/>
      <c r="H38" s="140">
        <f>I37</f>
        <v>0</v>
      </c>
      <c r="I38" s="269"/>
      <c r="J38" s="270"/>
      <c r="K38" s="273"/>
      <c r="L38" s="274"/>
      <c r="M38" s="274"/>
      <c r="N38" s="266"/>
      <c r="O38" s="245"/>
      <c r="P38" s="246"/>
      <c r="Q38" s="246"/>
      <c r="R38" s="246"/>
      <c r="S38" s="247"/>
      <c r="T38" s="171" t="s">
        <v>134</v>
      </c>
      <c r="U38" s="114"/>
      <c r="V38" s="172"/>
      <c r="W38" s="149" t="str">
        <f>IF(W37="","",VLOOKUP(W37,シフト記号表!$C$6:$L$47,10,FALSE))</f>
        <v/>
      </c>
      <c r="X38" s="150" t="str">
        <f>IF(X37="","",VLOOKUP(X37,シフト記号表!$C$6:$L$47,10,FALSE))</f>
        <v/>
      </c>
      <c r="Y38" s="150" t="str">
        <f>IF(Y37="","",VLOOKUP(Y37,シフト記号表!$C$6:$L$47,10,FALSE))</f>
        <v/>
      </c>
      <c r="Z38" s="150" t="str">
        <f>IF(Z37="","",VLOOKUP(Z37,シフト記号表!$C$6:$L$47,10,FALSE))</f>
        <v/>
      </c>
      <c r="AA38" s="150" t="str">
        <f>IF(AA37="","",VLOOKUP(AA37,シフト記号表!$C$6:$L$47,10,FALSE))</f>
        <v/>
      </c>
      <c r="AB38" s="150" t="str">
        <f>IF(AB37="","",VLOOKUP(AB37,シフト記号表!$C$6:$L$47,10,FALSE))</f>
        <v/>
      </c>
      <c r="AC38" s="151" t="str">
        <f>IF(AC37="","",VLOOKUP(AC37,シフト記号表!$C$6:$L$47,10,FALSE))</f>
        <v/>
      </c>
      <c r="AD38" s="149" t="str">
        <f>IF(AD37="","",VLOOKUP(AD37,シフト記号表!$C$6:$L$47,10,FALSE))</f>
        <v/>
      </c>
      <c r="AE38" s="150" t="str">
        <f>IF(AE37="","",VLOOKUP(AE37,シフト記号表!$C$6:$L$47,10,FALSE))</f>
        <v/>
      </c>
      <c r="AF38" s="150" t="str">
        <f>IF(AF37="","",VLOOKUP(AF37,シフト記号表!$C$6:$L$47,10,FALSE))</f>
        <v/>
      </c>
      <c r="AG38" s="150" t="str">
        <f>IF(AG37="","",VLOOKUP(AG37,シフト記号表!$C$6:$L$47,10,FALSE))</f>
        <v/>
      </c>
      <c r="AH38" s="150" t="str">
        <f>IF(AH37="","",VLOOKUP(AH37,シフト記号表!$C$6:$L$47,10,FALSE))</f>
        <v/>
      </c>
      <c r="AI38" s="150" t="str">
        <f>IF(AI37="","",VLOOKUP(AI37,シフト記号表!$C$6:$L$47,10,FALSE))</f>
        <v/>
      </c>
      <c r="AJ38" s="151" t="str">
        <f>IF(AJ37="","",VLOOKUP(AJ37,シフト記号表!$C$6:$L$47,10,FALSE))</f>
        <v/>
      </c>
      <c r="AK38" s="149" t="str">
        <f>IF(AK37="","",VLOOKUP(AK37,シフト記号表!$C$6:$L$47,10,FALSE))</f>
        <v/>
      </c>
      <c r="AL38" s="150" t="str">
        <f>IF(AL37="","",VLOOKUP(AL37,シフト記号表!$C$6:$L$47,10,FALSE))</f>
        <v/>
      </c>
      <c r="AM38" s="150" t="str">
        <f>IF(AM37="","",VLOOKUP(AM37,シフト記号表!$C$6:$L$47,10,FALSE))</f>
        <v/>
      </c>
      <c r="AN38" s="150" t="str">
        <f>IF(AN37="","",VLOOKUP(AN37,シフト記号表!$C$6:$L$47,10,FALSE))</f>
        <v/>
      </c>
      <c r="AO38" s="150" t="str">
        <f>IF(AO37="","",VLOOKUP(AO37,シフト記号表!$C$6:$L$47,10,FALSE))</f>
        <v/>
      </c>
      <c r="AP38" s="150" t="str">
        <f>IF(AP37="","",VLOOKUP(AP37,シフト記号表!$C$6:$L$47,10,FALSE))</f>
        <v/>
      </c>
      <c r="AQ38" s="151" t="str">
        <f>IF(AQ37="","",VLOOKUP(AQ37,シフト記号表!$C$6:$L$47,10,FALSE))</f>
        <v/>
      </c>
      <c r="AR38" s="149" t="str">
        <f>IF(AR37="","",VLOOKUP(AR37,シフト記号表!$C$6:$L$47,10,FALSE))</f>
        <v/>
      </c>
      <c r="AS38" s="150" t="str">
        <f>IF(AS37="","",VLOOKUP(AS37,シフト記号表!$C$6:$L$47,10,FALSE))</f>
        <v/>
      </c>
      <c r="AT38" s="150" t="str">
        <f>IF(AT37="","",VLOOKUP(AT37,シフト記号表!$C$6:$L$47,10,FALSE))</f>
        <v/>
      </c>
      <c r="AU38" s="150" t="str">
        <f>IF(AU37="","",VLOOKUP(AU37,シフト記号表!$C$6:$L$47,10,FALSE))</f>
        <v/>
      </c>
      <c r="AV38" s="150" t="str">
        <f>IF(AV37="","",VLOOKUP(AV37,シフト記号表!$C$6:$L$47,10,FALSE))</f>
        <v/>
      </c>
      <c r="AW38" s="150" t="str">
        <f>IF(AW37="","",VLOOKUP(AW37,シフト記号表!$C$6:$L$47,10,FALSE))</f>
        <v/>
      </c>
      <c r="AX38" s="151" t="str">
        <f>IF(AX37="","",VLOOKUP(AX37,シフト記号表!$C$6:$L$47,10,FALSE))</f>
        <v/>
      </c>
      <c r="AY38" s="149" t="str">
        <f>IF(AY37="","",VLOOKUP(AY37,シフト記号表!$C$6:$L$47,10,FALSE))</f>
        <v/>
      </c>
      <c r="AZ38" s="150" t="str">
        <f>IF(AZ37="","",VLOOKUP(AZ37,シフト記号表!$C$6:$L$47,10,FALSE))</f>
        <v/>
      </c>
      <c r="BA38" s="150" t="str">
        <f>IF(BA37="","",VLOOKUP(BA37,シフト記号表!$C$6:$L$47,10,FALSE))</f>
        <v/>
      </c>
      <c r="BB38" s="258">
        <f>IF($BE$3="４週",SUM(W38:AX38),IF($BE$3="暦月",SUM(W38:BA38),""))</f>
        <v>0</v>
      </c>
      <c r="BC38" s="259"/>
      <c r="BD38" s="260">
        <f>IF($BE$3="４週",BB38/4,IF($BE$3="暦月",(BB38/($BE$8/7)),""))</f>
        <v>0</v>
      </c>
      <c r="BE38" s="259"/>
      <c r="BF38" s="255"/>
      <c r="BG38" s="256"/>
      <c r="BH38" s="256"/>
      <c r="BI38" s="256"/>
      <c r="BJ38" s="257"/>
    </row>
    <row r="39" spans="2:62" ht="20.25" customHeight="1" x14ac:dyDescent="0.4">
      <c r="B39" s="261">
        <f>B37+1</f>
        <v>13</v>
      </c>
      <c r="C39" s="263"/>
      <c r="D39" s="264"/>
      <c r="E39" s="139"/>
      <c r="F39" s="140"/>
      <c r="G39" s="139"/>
      <c r="H39" s="140"/>
      <c r="I39" s="267"/>
      <c r="J39" s="268"/>
      <c r="K39" s="271"/>
      <c r="L39" s="272"/>
      <c r="M39" s="272"/>
      <c r="N39" s="264"/>
      <c r="O39" s="245"/>
      <c r="P39" s="246"/>
      <c r="Q39" s="246"/>
      <c r="R39" s="246"/>
      <c r="S39" s="247"/>
      <c r="T39" s="170" t="s">
        <v>18</v>
      </c>
      <c r="U39" s="112"/>
      <c r="V39" s="113"/>
      <c r="W39" s="99"/>
      <c r="X39" s="100"/>
      <c r="Y39" s="100"/>
      <c r="Z39" s="100"/>
      <c r="AA39" s="100"/>
      <c r="AB39" s="100"/>
      <c r="AC39" s="101"/>
      <c r="AD39" s="99"/>
      <c r="AE39" s="100"/>
      <c r="AF39" s="100"/>
      <c r="AG39" s="100"/>
      <c r="AH39" s="100"/>
      <c r="AI39" s="100"/>
      <c r="AJ39" s="101"/>
      <c r="AK39" s="99"/>
      <c r="AL39" s="100"/>
      <c r="AM39" s="100"/>
      <c r="AN39" s="100"/>
      <c r="AO39" s="100"/>
      <c r="AP39" s="100"/>
      <c r="AQ39" s="101"/>
      <c r="AR39" s="99"/>
      <c r="AS39" s="100"/>
      <c r="AT39" s="100"/>
      <c r="AU39" s="100"/>
      <c r="AV39" s="100"/>
      <c r="AW39" s="100"/>
      <c r="AX39" s="101"/>
      <c r="AY39" s="99"/>
      <c r="AZ39" s="100"/>
      <c r="BA39" s="102"/>
      <c r="BB39" s="248"/>
      <c r="BC39" s="249"/>
      <c r="BD39" s="250"/>
      <c r="BE39" s="251"/>
      <c r="BF39" s="252"/>
      <c r="BG39" s="253"/>
      <c r="BH39" s="253"/>
      <c r="BI39" s="253"/>
      <c r="BJ39" s="254"/>
    </row>
    <row r="40" spans="2:62" ht="20.25" customHeight="1" x14ac:dyDescent="0.4">
      <c r="B40" s="262"/>
      <c r="C40" s="265"/>
      <c r="D40" s="266"/>
      <c r="E40" s="139"/>
      <c r="F40" s="140">
        <f>C39</f>
        <v>0</v>
      </c>
      <c r="G40" s="139"/>
      <c r="H40" s="140">
        <f>I39</f>
        <v>0</v>
      </c>
      <c r="I40" s="269"/>
      <c r="J40" s="270"/>
      <c r="K40" s="273"/>
      <c r="L40" s="274"/>
      <c r="M40" s="274"/>
      <c r="N40" s="266"/>
      <c r="O40" s="245"/>
      <c r="P40" s="246"/>
      <c r="Q40" s="246"/>
      <c r="R40" s="246"/>
      <c r="S40" s="247"/>
      <c r="T40" s="171" t="s">
        <v>134</v>
      </c>
      <c r="U40" s="114"/>
      <c r="V40" s="172"/>
      <c r="W40" s="149" t="str">
        <f>IF(W39="","",VLOOKUP(W39,シフト記号表!$C$6:$L$47,10,FALSE))</f>
        <v/>
      </c>
      <c r="X40" s="150" t="str">
        <f>IF(X39="","",VLOOKUP(X39,シフト記号表!$C$6:$L$47,10,FALSE))</f>
        <v/>
      </c>
      <c r="Y40" s="150" t="str">
        <f>IF(Y39="","",VLOOKUP(Y39,シフト記号表!$C$6:$L$47,10,FALSE))</f>
        <v/>
      </c>
      <c r="Z40" s="150" t="str">
        <f>IF(Z39="","",VLOOKUP(Z39,シフト記号表!$C$6:$L$47,10,FALSE))</f>
        <v/>
      </c>
      <c r="AA40" s="150" t="str">
        <f>IF(AA39="","",VLOOKUP(AA39,シフト記号表!$C$6:$L$47,10,FALSE))</f>
        <v/>
      </c>
      <c r="AB40" s="150" t="str">
        <f>IF(AB39="","",VLOOKUP(AB39,シフト記号表!$C$6:$L$47,10,FALSE))</f>
        <v/>
      </c>
      <c r="AC40" s="151" t="str">
        <f>IF(AC39="","",VLOOKUP(AC39,シフト記号表!$C$6:$L$47,10,FALSE))</f>
        <v/>
      </c>
      <c r="AD40" s="149" t="str">
        <f>IF(AD39="","",VLOOKUP(AD39,シフト記号表!$C$6:$L$47,10,FALSE))</f>
        <v/>
      </c>
      <c r="AE40" s="150" t="str">
        <f>IF(AE39="","",VLOOKUP(AE39,シフト記号表!$C$6:$L$47,10,FALSE))</f>
        <v/>
      </c>
      <c r="AF40" s="150" t="str">
        <f>IF(AF39="","",VLOOKUP(AF39,シフト記号表!$C$6:$L$47,10,FALSE))</f>
        <v/>
      </c>
      <c r="AG40" s="150" t="str">
        <f>IF(AG39="","",VLOOKUP(AG39,シフト記号表!$C$6:$L$47,10,FALSE))</f>
        <v/>
      </c>
      <c r="AH40" s="150" t="str">
        <f>IF(AH39="","",VLOOKUP(AH39,シフト記号表!$C$6:$L$47,10,FALSE))</f>
        <v/>
      </c>
      <c r="AI40" s="150" t="str">
        <f>IF(AI39="","",VLOOKUP(AI39,シフト記号表!$C$6:$L$47,10,FALSE))</f>
        <v/>
      </c>
      <c r="AJ40" s="151" t="str">
        <f>IF(AJ39="","",VLOOKUP(AJ39,シフト記号表!$C$6:$L$47,10,FALSE))</f>
        <v/>
      </c>
      <c r="AK40" s="149" t="str">
        <f>IF(AK39="","",VLOOKUP(AK39,シフト記号表!$C$6:$L$47,10,FALSE))</f>
        <v/>
      </c>
      <c r="AL40" s="150" t="str">
        <f>IF(AL39="","",VLOOKUP(AL39,シフト記号表!$C$6:$L$47,10,FALSE))</f>
        <v/>
      </c>
      <c r="AM40" s="150" t="str">
        <f>IF(AM39="","",VLOOKUP(AM39,シフト記号表!$C$6:$L$47,10,FALSE))</f>
        <v/>
      </c>
      <c r="AN40" s="150" t="str">
        <f>IF(AN39="","",VLOOKUP(AN39,シフト記号表!$C$6:$L$47,10,FALSE))</f>
        <v/>
      </c>
      <c r="AO40" s="150" t="str">
        <f>IF(AO39="","",VLOOKUP(AO39,シフト記号表!$C$6:$L$47,10,FALSE))</f>
        <v/>
      </c>
      <c r="AP40" s="150" t="str">
        <f>IF(AP39="","",VLOOKUP(AP39,シフト記号表!$C$6:$L$47,10,FALSE))</f>
        <v/>
      </c>
      <c r="AQ40" s="151" t="str">
        <f>IF(AQ39="","",VLOOKUP(AQ39,シフト記号表!$C$6:$L$47,10,FALSE))</f>
        <v/>
      </c>
      <c r="AR40" s="149" t="str">
        <f>IF(AR39="","",VLOOKUP(AR39,シフト記号表!$C$6:$L$47,10,FALSE))</f>
        <v/>
      </c>
      <c r="AS40" s="150" t="str">
        <f>IF(AS39="","",VLOOKUP(AS39,シフト記号表!$C$6:$L$47,10,FALSE))</f>
        <v/>
      </c>
      <c r="AT40" s="150" t="str">
        <f>IF(AT39="","",VLOOKUP(AT39,シフト記号表!$C$6:$L$47,10,FALSE))</f>
        <v/>
      </c>
      <c r="AU40" s="150" t="str">
        <f>IF(AU39="","",VLOOKUP(AU39,シフト記号表!$C$6:$L$47,10,FALSE))</f>
        <v/>
      </c>
      <c r="AV40" s="150" t="str">
        <f>IF(AV39="","",VLOOKUP(AV39,シフト記号表!$C$6:$L$47,10,FALSE))</f>
        <v/>
      </c>
      <c r="AW40" s="150" t="str">
        <f>IF(AW39="","",VLOOKUP(AW39,シフト記号表!$C$6:$L$47,10,FALSE))</f>
        <v/>
      </c>
      <c r="AX40" s="151" t="str">
        <f>IF(AX39="","",VLOOKUP(AX39,シフト記号表!$C$6:$L$47,10,FALSE))</f>
        <v/>
      </c>
      <c r="AY40" s="149" t="str">
        <f>IF(AY39="","",VLOOKUP(AY39,シフト記号表!$C$6:$L$47,10,FALSE))</f>
        <v/>
      </c>
      <c r="AZ40" s="150" t="str">
        <f>IF(AZ39="","",VLOOKUP(AZ39,シフト記号表!$C$6:$L$47,10,FALSE))</f>
        <v/>
      </c>
      <c r="BA40" s="150" t="str">
        <f>IF(BA39="","",VLOOKUP(BA39,シフト記号表!$C$6:$L$47,10,FALSE))</f>
        <v/>
      </c>
      <c r="BB40" s="258">
        <f>IF($BE$3="４週",SUM(W40:AX40),IF($BE$3="暦月",SUM(W40:BA40),""))</f>
        <v>0</v>
      </c>
      <c r="BC40" s="259"/>
      <c r="BD40" s="260">
        <f>IF($BE$3="４週",BB40/4,IF($BE$3="暦月",(BB40/($BE$8/7)),""))</f>
        <v>0</v>
      </c>
      <c r="BE40" s="259"/>
      <c r="BF40" s="255"/>
      <c r="BG40" s="256"/>
      <c r="BH40" s="256"/>
      <c r="BI40" s="256"/>
      <c r="BJ40" s="257"/>
    </row>
    <row r="41" spans="2:62" ht="20.25" customHeight="1" x14ac:dyDescent="0.4">
      <c r="B41" s="187">
        <f>B39+1</f>
        <v>14</v>
      </c>
      <c r="C41" s="263"/>
      <c r="D41" s="264"/>
      <c r="E41" s="139"/>
      <c r="F41" s="140"/>
      <c r="G41" s="139"/>
      <c r="H41" s="140"/>
      <c r="I41" s="267"/>
      <c r="J41" s="268"/>
      <c r="K41" s="271"/>
      <c r="L41" s="272"/>
      <c r="M41" s="272"/>
      <c r="N41" s="264"/>
      <c r="O41" s="245"/>
      <c r="P41" s="246"/>
      <c r="Q41" s="246"/>
      <c r="R41" s="246"/>
      <c r="S41" s="247"/>
      <c r="T41" s="170" t="s">
        <v>18</v>
      </c>
      <c r="U41" s="112"/>
      <c r="V41" s="113"/>
      <c r="W41" s="99"/>
      <c r="X41" s="100"/>
      <c r="Y41" s="100"/>
      <c r="Z41" s="100"/>
      <c r="AA41" s="100"/>
      <c r="AB41" s="100"/>
      <c r="AC41" s="101"/>
      <c r="AD41" s="99"/>
      <c r="AE41" s="100"/>
      <c r="AF41" s="100"/>
      <c r="AG41" s="100"/>
      <c r="AH41" s="100"/>
      <c r="AI41" s="100"/>
      <c r="AJ41" s="101"/>
      <c r="AK41" s="99"/>
      <c r="AL41" s="100"/>
      <c r="AM41" s="100"/>
      <c r="AN41" s="100"/>
      <c r="AO41" s="100"/>
      <c r="AP41" s="100"/>
      <c r="AQ41" s="101"/>
      <c r="AR41" s="99"/>
      <c r="AS41" s="100"/>
      <c r="AT41" s="100"/>
      <c r="AU41" s="100"/>
      <c r="AV41" s="100"/>
      <c r="AW41" s="100"/>
      <c r="AX41" s="101"/>
      <c r="AY41" s="99"/>
      <c r="AZ41" s="100"/>
      <c r="BA41" s="102"/>
      <c r="BB41" s="183"/>
      <c r="BC41" s="184"/>
      <c r="BD41" s="185"/>
      <c r="BE41" s="186"/>
      <c r="BF41" s="252"/>
      <c r="BG41" s="253"/>
      <c r="BH41" s="253"/>
      <c r="BI41" s="253"/>
      <c r="BJ41" s="254"/>
    </row>
    <row r="42" spans="2:62" ht="20.25" customHeight="1" x14ac:dyDescent="0.4">
      <c r="B42" s="188"/>
      <c r="C42" s="265"/>
      <c r="D42" s="266"/>
      <c r="E42" s="139"/>
      <c r="F42" s="140">
        <f>C41</f>
        <v>0</v>
      </c>
      <c r="G42" s="139"/>
      <c r="H42" s="140">
        <f>I41</f>
        <v>0</v>
      </c>
      <c r="I42" s="269"/>
      <c r="J42" s="270"/>
      <c r="K42" s="273"/>
      <c r="L42" s="274"/>
      <c r="M42" s="274"/>
      <c r="N42" s="266"/>
      <c r="O42" s="245"/>
      <c r="P42" s="246"/>
      <c r="Q42" s="246"/>
      <c r="R42" s="246"/>
      <c r="S42" s="247"/>
      <c r="T42" s="171" t="s">
        <v>134</v>
      </c>
      <c r="U42" s="114"/>
      <c r="V42" s="172"/>
      <c r="W42" s="149" t="str">
        <f>IF(W41="","",VLOOKUP(W41,シフト記号表!$C$6:$L$47,10,FALSE))</f>
        <v/>
      </c>
      <c r="X42" s="150" t="str">
        <f>IF(X41="","",VLOOKUP(X41,シフト記号表!$C$6:$L$47,10,FALSE))</f>
        <v/>
      </c>
      <c r="Y42" s="150" t="str">
        <f>IF(Y41="","",VLOOKUP(Y41,シフト記号表!$C$6:$L$47,10,FALSE))</f>
        <v/>
      </c>
      <c r="Z42" s="150" t="str">
        <f>IF(Z41="","",VLOOKUP(Z41,シフト記号表!$C$6:$L$47,10,FALSE))</f>
        <v/>
      </c>
      <c r="AA42" s="150" t="str">
        <f>IF(AA41="","",VLOOKUP(AA41,シフト記号表!$C$6:$L$47,10,FALSE))</f>
        <v/>
      </c>
      <c r="AB42" s="150" t="str">
        <f>IF(AB41="","",VLOOKUP(AB41,シフト記号表!$C$6:$L$47,10,FALSE))</f>
        <v/>
      </c>
      <c r="AC42" s="151" t="str">
        <f>IF(AC41="","",VLOOKUP(AC41,シフト記号表!$C$6:$L$47,10,FALSE))</f>
        <v/>
      </c>
      <c r="AD42" s="149" t="str">
        <f>IF(AD41="","",VLOOKUP(AD41,シフト記号表!$C$6:$L$47,10,FALSE))</f>
        <v/>
      </c>
      <c r="AE42" s="150" t="str">
        <f>IF(AE41="","",VLOOKUP(AE41,シフト記号表!$C$6:$L$47,10,FALSE))</f>
        <v/>
      </c>
      <c r="AF42" s="150" t="str">
        <f>IF(AF41="","",VLOOKUP(AF41,シフト記号表!$C$6:$L$47,10,FALSE))</f>
        <v/>
      </c>
      <c r="AG42" s="150" t="str">
        <f>IF(AG41="","",VLOOKUP(AG41,シフト記号表!$C$6:$L$47,10,FALSE))</f>
        <v/>
      </c>
      <c r="AH42" s="150" t="str">
        <f>IF(AH41="","",VLOOKUP(AH41,シフト記号表!$C$6:$L$47,10,FALSE))</f>
        <v/>
      </c>
      <c r="AI42" s="150" t="str">
        <f>IF(AI41="","",VLOOKUP(AI41,シフト記号表!$C$6:$L$47,10,FALSE))</f>
        <v/>
      </c>
      <c r="AJ42" s="151" t="str">
        <f>IF(AJ41="","",VLOOKUP(AJ41,シフト記号表!$C$6:$L$47,10,FALSE))</f>
        <v/>
      </c>
      <c r="AK42" s="149" t="str">
        <f>IF(AK41="","",VLOOKUP(AK41,シフト記号表!$C$6:$L$47,10,FALSE))</f>
        <v/>
      </c>
      <c r="AL42" s="150" t="str">
        <f>IF(AL41="","",VLOOKUP(AL41,シフト記号表!$C$6:$L$47,10,FALSE))</f>
        <v/>
      </c>
      <c r="AM42" s="150" t="str">
        <f>IF(AM41="","",VLOOKUP(AM41,シフト記号表!$C$6:$L$47,10,FALSE))</f>
        <v/>
      </c>
      <c r="AN42" s="150" t="str">
        <f>IF(AN41="","",VLOOKUP(AN41,シフト記号表!$C$6:$L$47,10,FALSE))</f>
        <v/>
      </c>
      <c r="AO42" s="150" t="str">
        <f>IF(AO41="","",VLOOKUP(AO41,シフト記号表!$C$6:$L$47,10,FALSE))</f>
        <v/>
      </c>
      <c r="AP42" s="150" t="str">
        <f>IF(AP41="","",VLOOKUP(AP41,シフト記号表!$C$6:$L$47,10,FALSE))</f>
        <v/>
      </c>
      <c r="AQ42" s="151" t="str">
        <f>IF(AQ41="","",VLOOKUP(AQ41,シフト記号表!$C$6:$L$47,10,FALSE))</f>
        <v/>
      </c>
      <c r="AR42" s="149" t="str">
        <f>IF(AR41="","",VLOOKUP(AR41,シフト記号表!$C$6:$L$47,10,FALSE))</f>
        <v/>
      </c>
      <c r="AS42" s="150" t="str">
        <f>IF(AS41="","",VLOOKUP(AS41,シフト記号表!$C$6:$L$47,10,FALSE))</f>
        <v/>
      </c>
      <c r="AT42" s="150" t="str">
        <f>IF(AT41="","",VLOOKUP(AT41,シフト記号表!$C$6:$L$47,10,FALSE))</f>
        <v/>
      </c>
      <c r="AU42" s="150" t="str">
        <f>IF(AU41="","",VLOOKUP(AU41,シフト記号表!$C$6:$L$47,10,FALSE))</f>
        <v/>
      </c>
      <c r="AV42" s="150" t="str">
        <f>IF(AV41="","",VLOOKUP(AV41,シフト記号表!$C$6:$L$47,10,FALSE))</f>
        <v/>
      </c>
      <c r="AW42" s="150" t="str">
        <f>IF(AW41="","",VLOOKUP(AW41,シフト記号表!$C$6:$L$47,10,FALSE))</f>
        <v/>
      </c>
      <c r="AX42" s="151" t="str">
        <f>IF(AX41="","",VLOOKUP(AX41,シフト記号表!$C$6:$L$47,10,FALSE))</f>
        <v/>
      </c>
      <c r="AY42" s="149" t="str">
        <f>IF(AY41="","",VLOOKUP(AY41,シフト記号表!$C$6:$L$47,10,FALSE))</f>
        <v/>
      </c>
      <c r="AZ42" s="150" t="str">
        <f>IF(AZ41="","",VLOOKUP(AZ41,シフト記号表!$C$6:$L$47,10,FALSE))</f>
        <v/>
      </c>
      <c r="BA42" s="150" t="str">
        <f>IF(BA41="","",VLOOKUP(BA41,シフト記号表!$C$6:$L$47,10,FALSE))</f>
        <v/>
      </c>
      <c r="BB42" s="189">
        <f>IF($BE$3="４週",SUM(W42:AX42),IF($BE$3="暦月",SUM(W42:BA42),""))</f>
        <v>0</v>
      </c>
      <c r="BC42" s="190"/>
      <c r="BD42" s="191">
        <f>IF($BE$3="４週",BB42/4,IF($BE$3="暦月",(BB42/($BE$8/7)),""))</f>
        <v>0</v>
      </c>
      <c r="BE42" s="190"/>
      <c r="BF42" s="255"/>
      <c r="BG42" s="256"/>
      <c r="BH42" s="256"/>
      <c r="BI42" s="256"/>
      <c r="BJ42" s="257"/>
    </row>
    <row r="43" spans="2:62" ht="20.25" customHeight="1" x14ac:dyDescent="0.4">
      <c r="B43" s="187">
        <f>B41+1</f>
        <v>15</v>
      </c>
      <c r="C43" s="263"/>
      <c r="D43" s="264"/>
      <c r="E43" s="139"/>
      <c r="F43" s="140"/>
      <c r="G43" s="139"/>
      <c r="H43" s="140"/>
      <c r="I43" s="267"/>
      <c r="J43" s="268"/>
      <c r="K43" s="271"/>
      <c r="L43" s="272"/>
      <c r="M43" s="272"/>
      <c r="N43" s="264"/>
      <c r="O43" s="245"/>
      <c r="P43" s="246"/>
      <c r="Q43" s="246"/>
      <c r="R43" s="246"/>
      <c r="S43" s="247"/>
      <c r="T43" s="170" t="s">
        <v>18</v>
      </c>
      <c r="U43" s="112"/>
      <c r="V43" s="113"/>
      <c r="W43" s="99"/>
      <c r="X43" s="100"/>
      <c r="Y43" s="100"/>
      <c r="Z43" s="100"/>
      <c r="AA43" s="100"/>
      <c r="AB43" s="100"/>
      <c r="AC43" s="101"/>
      <c r="AD43" s="99"/>
      <c r="AE43" s="100"/>
      <c r="AF43" s="100"/>
      <c r="AG43" s="100"/>
      <c r="AH43" s="100"/>
      <c r="AI43" s="100"/>
      <c r="AJ43" s="101"/>
      <c r="AK43" s="99"/>
      <c r="AL43" s="100"/>
      <c r="AM43" s="100"/>
      <c r="AN43" s="100"/>
      <c r="AO43" s="100"/>
      <c r="AP43" s="100"/>
      <c r="AQ43" s="101"/>
      <c r="AR43" s="99"/>
      <c r="AS43" s="100"/>
      <c r="AT43" s="100"/>
      <c r="AU43" s="100"/>
      <c r="AV43" s="100"/>
      <c r="AW43" s="100"/>
      <c r="AX43" s="101"/>
      <c r="AY43" s="99"/>
      <c r="AZ43" s="100"/>
      <c r="BA43" s="102"/>
      <c r="BB43" s="183"/>
      <c r="BC43" s="184"/>
      <c r="BD43" s="185"/>
      <c r="BE43" s="186"/>
      <c r="BF43" s="252"/>
      <c r="BG43" s="253"/>
      <c r="BH43" s="253"/>
      <c r="BI43" s="253"/>
      <c r="BJ43" s="254"/>
    </row>
    <row r="44" spans="2:62" ht="20.25" customHeight="1" x14ac:dyDescent="0.4">
      <c r="B44" s="188"/>
      <c r="C44" s="265"/>
      <c r="D44" s="266"/>
      <c r="E44" s="139"/>
      <c r="F44" s="140">
        <f>C43</f>
        <v>0</v>
      </c>
      <c r="G44" s="139"/>
      <c r="H44" s="140">
        <f>I43</f>
        <v>0</v>
      </c>
      <c r="I44" s="269"/>
      <c r="J44" s="270"/>
      <c r="K44" s="273"/>
      <c r="L44" s="274"/>
      <c r="M44" s="274"/>
      <c r="N44" s="266"/>
      <c r="O44" s="245"/>
      <c r="P44" s="246"/>
      <c r="Q44" s="246"/>
      <c r="R44" s="246"/>
      <c r="S44" s="247"/>
      <c r="T44" s="171" t="s">
        <v>134</v>
      </c>
      <c r="U44" s="114"/>
      <c r="V44" s="172"/>
      <c r="W44" s="149" t="str">
        <f>IF(W43="","",VLOOKUP(W43,シフト記号表!$C$6:$L$47,10,FALSE))</f>
        <v/>
      </c>
      <c r="X44" s="150" t="str">
        <f>IF(X43="","",VLOOKUP(X43,シフト記号表!$C$6:$L$47,10,FALSE))</f>
        <v/>
      </c>
      <c r="Y44" s="150" t="str">
        <f>IF(Y43="","",VLOOKUP(Y43,シフト記号表!$C$6:$L$47,10,FALSE))</f>
        <v/>
      </c>
      <c r="Z44" s="150" t="str">
        <f>IF(Z43="","",VLOOKUP(Z43,シフト記号表!$C$6:$L$47,10,FALSE))</f>
        <v/>
      </c>
      <c r="AA44" s="150" t="str">
        <f>IF(AA43="","",VLOOKUP(AA43,シフト記号表!$C$6:$L$47,10,FALSE))</f>
        <v/>
      </c>
      <c r="AB44" s="150" t="str">
        <f>IF(AB43="","",VLOOKUP(AB43,シフト記号表!$C$6:$L$47,10,FALSE))</f>
        <v/>
      </c>
      <c r="AC44" s="151" t="str">
        <f>IF(AC43="","",VLOOKUP(AC43,シフト記号表!$C$6:$L$47,10,FALSE))</f>
        <v/>
      </c>
      <c r="AD44" s="149" t="str">
        <f>IF(AD43="","",VLOOKUP(AD43,シフト記号表!$C$6:$L$47,10,FALSE))</f>
        <v/>
      </c>
      <c r="AE44" s="150" t="str">
        <f>IF(AE43="","",VLOOKUP(AE43,シフト記号表!$C$6:$L$47,10,FALSE))</f>
        <v/>
      </c>
      <c r="AF44" s="150" t="str">
        <f>IF(AF43="","",VLOOKUP(AF43,シフト記号表!$C$6:$L$47,10,FALSE))</f>
        <v/>
      </c>
      <c r="AG44" s="150" t="str">
        <f>IF(AG43="","",VLOOKUP(AG43,シフト記号表!$C$6:$L$47,10,FALSE))</f>
        <v/>
      </c>
      <c r="AH44" s="150" t="str">
        <f>IF(AH43="","",VLOOKUP(AH43,シフト記号表!$C$6:$L$47,10,FALSE))</f>
        <v/>
      </c>
      <c r="AI44" s="150" t="str">
        <f>IF(AI43="","",VLOOKUP(AI43,シフト記号表!$C$6:$L$47,10,FALSE))</f>
        <v/>
      </c>
      <c r="AJ44" s="151" t="str">
        <f>IF(AJ43="","",VLOOKUP(AJ43,シフト記号表!$C$6:$L$47,10,FALSE))</f>
        <v/>
      </c>
      <c r="AK44" s="149" t="str">
        <f>IF(AK43="","",VLOOKUP(AK43,シフト記号表!$C$6:$L$47,10,FALSE))</f>
        <v/>
      </c>
      <c r="AL44" s="150" t="str">
        <f>IF(AL43="","",VLOOKUP(AL43,シフト記号表!$C$6:$L$47,10,FALSE))</f>
        <v/>
      </c>
      <c r="AM44" s="150" t="str">
        <f>IF(AM43="","",VLOOKUP(AM43,シフト記号表!$C$6:$L$47,10,FALSE))</f>
        <v/>
      </c>
      <c r="AN44" s="150" t="str">
        <f>IF(AN43="","",VLOOKUP(AN43,シフト記号表!$C$6:$L$47,10,FALSE))</f>
        <v/>
      </c>
      <c r="AO44" s="150" t="str">
        <f>IF(AO43="","",VLOOKUP(AO43,シフト記号表!$C$6:$L$47,10,FALSE))</f>
        <v/>
      </c>
      <c r="AP44" s="150" t="str">
        <f>IF(AP43="","",VLOOKUP(AP43,シフト記号表!$C$6:$L$47,10,FALSE))</f>
        <v/>
      </c>
      <c r="AQ44" s="151" t="str">
        <f>IF(AQ43="","",VLOOKUP(AQ43,シフト記号表!$C$6:$L$47,10,FALSE))</f>
        <v/>
      </c>
      <c r="AR44" s="149" t="str">
        <f>IF(AR43="","",VLOOKUP(AR43,シフト記号表!$C$6:$L$47,10,FALSE))</f>
        <v/>
      </c>
      <c r="AS44" s="150" t="str">
        <f>IF(AS43="","",VLOOKUP(AS43,シフト記号表!$C$6:$L$47,10,FALSE))</f>
        <v/>
      </c>
      <c r="AT44" s="150" t="str">
        <f>IF(AT43="","",VLOOKUP(AT43,シフト記号表!$C$6:$L$47,10,FALSE))</f>
        <v/>
      </c>
      <c r="AU44" s="150" t="str">
        <f>IF(AU43="","",VLOOKUP(AU43,シフト記号表!$C$6:$L$47,10,FALSE))</f>
        <v/>
      </c>
      <c r="AV44" s="150" t="str">
        <f>IF(AV43="","",VLOOKUP(AV43,シフト記号表!$C$6:$L$47,10,FALSE))</f>
        <v/>
      </c>
      <c r="AW44" s="150" t="str">
        <f>IF(AW43="","",VLOOKUP(AW43,シフト記号表!$C$6:$L$47,10,FALSE))</f>
        <v/>
      </c>
      <c r="AX44" s="151" t="str">
        <f>IF(AX43="","",VLOOKUP(AX43,シフト記号表!$C$6:$L$47,10,FALSE))</f>
        <v/>
      </c>
      <c r="AY44" s="149" t="str">
        <f>IF(AY43="","",VLOOKUP(AY43,シフト記号表!$C$6:$L$47,10,FALSE))</f>
        <v/>
      </c>
      <c r="AZ44" s="150" t="str">
        <f>IF(AZ43="","",VLOOKUP(AZ43,シフト記号表!$C$6:$L$47,10,FALSE))</f>
        <v/>
      </c>
      <c r="BA44" s="150" t="str">
        <f>IF(BA43="","",VLOOKUP(BA43,シフト記号表!$C$6:$L$47,10,FALSE))</f>
        <v/>
      </c>
      <c r="BB44" s="189">
        <f>IF($BE$3="４週",SUM(W44:AX44),IF($BE$3="暦月",SUM(W44:BA44),""))</f>
        <v>0</v>
      </c>
      <c r="BC44" s="190"/>
      <c r="BD44" s="191">
        <f>IF($BE$3="４週",BB44/4,IF($BE$3="暦月",(BB44/($BE$8/7)),""))</f>
        <v>0</v>
      </c>
      <c r="BE44" s="190"/>
      <c r="BF44" s="255"/>
      <c r="BG44" s="256"/>
      <c r="BH44" s="256"/>
      <c r="BI44" s="256"/>
      <c r="BJ44" s="257"/>
    </row>
    <row r="45" spans="2:62" ht="20.25" customHeight="1" x14ac:dyDescent="0.4">
      <c r="B45" s="187">
        <f>B43+1</f>
        <v>16</v>
      </c>
      <c r="C45" s="263"/>
      <c r="D45" s="264"/>
      <c r="E45" s="139"/>
      <c r="F45" s="140"/>
      <c r="G45" s="139"/>
      <c r="H45" s="140"/>
      <c r="I45" s="267"/>
      <c r="J45" s="268"/>
      <c r="K45" s="271"/>
      <c r="L45" s="272"/>
      <c r="M45" s="272"/>
      <c r="N45" s="264"/>
      <c r="O45" s="245"/>
      <c r="P45" s="246"/>
      <c r="Q45" s="246"/>
      <c r="R45" s="246"/>
      <c r="S45" s="247"/>
      <c r="T45" s="170" t="s">
        <v>18</v>
      </c>
      <c r="U45" s="112"/>
      <c r="V45" s="113"/>
      <c r="W45" s="99"/>
      <c r="X45" s="100"/>
      <c r="Y45" s="100"/>
      <c r="Z45" s="100"/>
      <c r="AA45" s="100"/>
      <c r="AB45" s="100"/>
      <c r="AC45" s="101"/>
      <c r="AD45" s="99"/>
      <c r="AE45" s="100"/>
      <c r="AF45" s="100"/>
      <c r="AG45" s="100"/>
      <c r="AH45" s="100"/>
      <c r="AI45" s="100"/>
      <c r="AJ45" s="101"/>
      <c r="AK45" s="99"/>
      <c r="AL45" s="100"/>
      <c r="AM45" s="100"/>
      <c r="AN45" s="100"/>
      <c r="AO45" s="100"/>
      <c r="AP45" s="100"/>
      <c r="AQ45" s="101"/>
      <c r="AR45" s="99"/>
      <c r="AS45" s="100"/>
      <c r="AT45" s="100"/>
      <c r="AU45" s="100"/>
      <c r="AV45" s="100"/>
      <c r="AW45" s="100"/>
      <c r="AX45" s="101"/>
      <c r="AY45" s="99"/>
      <c r="AZ45" s="100"/>
      <c r="BA45" s="102"/>
      <c r="BB45" s="183"/>
      <c r="BC45" s="184"/>
      <c r="BD45" s="185"/>
      <c r="BE45" s="186"/>
      <c r="BF45" s="252"/>
      <c r="BG45" s="253"/>
      <c r="BH45" s="253"/>
      <c r="BI45" s="253"/>
      <c r="BJ45" s="254"/>
    </row>
    <row r="46" spans="2:62" ht="20.25" customHeight="1" x14ac:dyDescent="0.4">
      <c r="B46" s="188"/>
      <c r="C46" s="265"/>
      <c r="D46" s="266"/>
      <c r="E46" s="139"/>
      <c r="F46" s="140">
        <f>C45</f>
        <v>0</v>
      </c>
      <c r="G46" s="139"/>
      <c r="H46" s="140">
        <f>I45</f>
        <v>0</v>
      </c>
      <c r="I46" s="269"/>
      <c r="J46" s="270"/>
      <c r="K46" s="273"/>
      <c r="L46" s="274"/>
      <c r="M46" s="274"/>
      <c r="N46" s="266"/>
      <c r="O46" s="245"/>
      <c r="P46" s="246"/>
      <c r="Q46" s="246"/>
      <c r="R46" s="246"/>
      <c r="S46" s="247"/>
      <c r="T46" s="171" t="s">
        <v>134</v>
      </c>
      <c r="U46" s="114"/>
      <c r="V46" s="172"/>
      <c r="W46" s="149" t="str">
        <f>IF(W45="","",VLOOKUP(W45,シフト記号表!$C$6:$L$47,10,FALSE))</f>
        <v/>
      </c>
      <c r="X46" s="150" t="str">
        <f>IF(X45="","",VLOOKUP(X45,シフト記号表!$C$6:$L$47,10,FALSE))</f>
        <v/>
      </c>
      <c r="Y46" s="150" t="str">
        <f>IF(Y45="","",VLOOKUP(Y45,シフト記号表!$C$6:$L$47,10,FALSE))</f>
        <v/>
      </c>
      <c r="Z46" s="150" t="str">
        <f>IF(Z45="","",VLOOKUP(Z45,シフト記号表!$C$6:$L$47,10,FALSE))</f>
        <v/>
      </c>
      <c r="AA46" s="150" t="str">
        <f>IF(AA45="","",VLOOKUP(AA45,シフト記号表!$C$6:$L$47,10,FALSE))</f>
        <v/>
      </c>
      <c r="AB46" s="150" t="str">
        <f>IF(AB45="","",VLOOKUP(AB45,シフト記号表!$C$6:$L$47,10,FALSE))</f>
        <v/>
      </c>
      <c r="AC46" s="151" t="str">
        <f>IF(AC45="","",VLOOKUP(AC45,シフト記号表!$C$6:$L$47,10,FALSE))</f>
        <v/>
      </c>
      <c r="AD46" s="149" t="str">
        <f>IF(AD45="","",VLOOKUP(AD45,シフト記号表!$C$6:$L$47,10,FALSE))</f>
        <v/>
      </c>
      <c r="AE46" s="150" t="str">
        <f>IF(AE45="","",VLOOKUP(AE45,シフト記号表!$C$6:$L$47,10,FALSE))</f>
        <v/>
      </c>
      <c r="AF46" s="150" t="str">
        <f>IF(AF45="","",VLOOKUP(AF45,シフト記号表!$C$6:$L$47,10,FALSE))</f>
        <v/>
      </c>
      <c r="AG46" s="150" t="str">
        <f>IF(AG45="","",VLOOKUP(AG45,シフト記号表!$C$6:$L$47,10,FALSE))</f>
        <v/>
      </c>
      <c r="AH46" s="150" t="str">
        <f>IF(AH45="","",VLOOKUP(AH45,シフト記号表!$C$6:$L$47,10,FALSE))</f>
        <v/>
      </c>
      <c r="AI46" s="150" t="str">
        <f>IF(AI45="","",VLOOKUP(AI45,シフト記号表!$C$6:$L$47,10,FALSE))</f>
        <v/>
      </c>
      <c r="AJ46" s="151" t="str">
        <f>IF(AJ45="","",VLOOKUP(AJ45,シフト記号表!$C$6:$L$47,10,FALSE))</f>
        <v/>
      </c>
      <c r="AK46" s="149" t="str">
        <f>IF(AK45="","",VLOOKUP(AK45,シフト記号表!$C$6:$L$47,10,FALSE))</f>
        <v/>
      </c>
      <c r="AL46" s="150" t="str">
        <f>IF(AL45="","",VLOOKUP(AL45,シフト記号表!$C$6:$L$47,10,FALSE))</f>
        <v/>
      </c>
      <c r="AM46" s="150" t="str">
        <f>IF(AM45="","",VLOOKUP(AM45,シフト記号表!$C$6:$L$47,10,FALSE))</f>
        <v/>
      </c>
      <c r="AN46" s="150" t="str">
        <f>IF(AN45="","",VLOOKUP(AN45,シフト記号表!$C$6:$L$47,10,FALSE))</f>
        <v/>
      </c>
      <c r="AO46" s="150" t="str">
        <f>IF(AO45="","",VLOOKUP(AO45,シフト記号表!$C$6:$L$47,10,FALSE))</f>
        <v/>
      </c>
      <c r="AP46" s="150" t="str">
        <f>IF(AP45="","",VLOOKUP(AP45,シフト記号表!$C$6:$L$47,10,FALSE))</f>
        <v/>
      </c>
      <c r="AQ46" s="151" t="str">
        <f>IF(AQ45="","",VLOOKUP(AQ45,シフト記号表!$C$6:$L$47,10,FALSE))</f>
        <v/>
      </c>
      <c r="AR46" s="149" t="str">
        <f>IF(AR45="","",VLOOKUP(AR45,シフト記号表!$C$6:$L$47,10,FALSE))</f>
        <v/>
      </c>
      <c r="AS46" s="150" t="str">
        <f>IF(AS45="","",VLOOKUP(AS45,シフト記号表!$C$6:$L$47,10,FALSE))</f>
        <v/>
      </c>
      <c r="AT46" s="150" t="str">
        <f>IF(AT45="","",VLOOKUP(AT45,シフト記号表!$C$6:$L$47,10,FALSE))</f>
        <v/>
      </c>
      <c r="AU46" s="150" t="str">
        <f>IF(AU45="","",VLOOKUP(AU45,シフト記号表!$C$6:$L$47,10,FALSE))</f>
        <v/>
      </c>
      <c r="AV46" s="150" t="str">
        <f>IF(AV45="","",VLOOKUP(AV45,シフト記号表!$C$6:$L$47,10,FALSE))</f>
        <v/>
      </c>
      <c r="AW46" s="150" t="str">
        <f>IF(AW45="","",VLOOKUP(AW45,シフト記号表!$C$6:$L$47,10,FALSE))</f>
        <v/>
      </c>
      <c r="AX46" s="151" t="str">
        <f>IF(AX45="","",VLOOKUP(AX45,シフト記号表!$C$6:$L$47,10,FALSE))</f>
        <v/>
      </c>
      <c r="AY46" s="149" t="str">
        <f>IF(AY45="","",VLOOKUP(AY45,シフト記号表!$C$6:$L$47,10,FALSE))</f>
        <v/>
      </c>
      <c r="AZ46" s="150" t="str">
        <f>IF(AZ45="","",VLOOKUP(AZ45,シフト記号表!$C$6:$L$47,10,FALSE))</f>
        <v/>
      </c>
      <c r="BA46" s="150" t="str">
        <f>IF(BA45="","",VLOOKUP(BA45,シフト記号表!$C$6:$L$47,10,FALSE))</f>
        <v/>
      </c>
      <c r="BB46" s="189">
        <f>IF($BE$3="４週",SUM(W46:AX46),IF($BE$3="暦月",SUM(W46:BA46),""))</f>
        <v>0</v>
      </c>
      <c r="BC46" s="190"/>
      <c r="BD46" s="191">
        <f>IF($BE$3="４週",BB46/4,IF($BE$3="暦月",(BB46/($BE$8/7)),""))</f>
        <v>0</v>
      </c>
      <c r="BE46" s="190"/>
      <c r="BF46" s="255"/>
      <c r="BG46" s="256"/>
      <c r="BH46" s="256"/>
      <c r="BI46" s="256"/>
      <c r="BJ46" s="257"/>
    </row>
    <row r="47" spans="2:62" ht="20.25" customHeight="1" x14ac:dyDescent="0.4">
      <c r="B47" s="187">
        <f>B45+1</f>
        <v>17</v>
      </c>
      <c r="C47" s="263"/>
      <c r="D47" s="264"/>
      <c r="E47" s="139"/>
      <c r="F47" s="140"/>
      <c r="G47" s="139"/>
      <c r="H47" s="140"/>
      <c r="I47" s="267"/>
      <c r="J47" s="268"/>
      <c r="K47" s="271"/>
      <c r="L47" s="272"/>
      <c r="M47" s="272"/>
      <c r="N47" s="264"/>
      <c r="O47" s="245"/>
      <c r="P47" s="246"/>
      <c r="Q47" s="246"/>
      <c r="R47" s="246"/>
      <c r="S47" s="247"/>
      <c r="T47" s="170" t="s">
        <v>18</v>
      </c>
      <c r="U47" s="112"/>
      <c r="V47" s="113"/>
      <c r="W47" s="99"/>
      <c r="X47" s="100"/>
      <c r="Y47" s="100"/>
      <c r="Z47" s="100"/>
      <c r="AA47" s="100"/>
      <c r="AB47" s="100"/>
      <c r="AC47" s="101"/>
      <c r="AD47" s="99"/>
      <c r="AE47" s="100"/>
      <c r="AF47" s="100"/>
      <c r="AG47" s="100"/>
      <c r="AH47" s="100"/>
      <c r="AI47" s="100"/>
      <c r="AJ47" s="101"/>
      <c r="AK47" s="99"/>
      <c r="AL47" s="100"/>
      <c r="AM47" s="100"/>
      <c r="AN47" s="100"/>
      <c r="AO47" s="100"/>
      <c r="AP47" s="100"/>
      <c r="AQ47" s="101"/>
      <c r="AR47" s="99"/>
      <c r="AS47" s="100"/>
      <c r="AT47" s="100"/>
      <c r="AU47" s="100"/>
      <c r="AV47" s="100"/>
      <c r="AW47" s="100"/>
      <c r="AX47" s="101"/>
      <c r="AY47" s="99"/>
      <c r="AZ47" s="100"/>
      <c r="BA47" s="102"/>
      <c r="BB47" s="183"/>
      <c r="BC47" s="184"/>
      <c r="BD47" s="185"/>
      <c r="BE47" s="186"/>
      <c r="BF47" s="252"/>
      <c r="BG47" s="253"/>
      <c r="BH47" s="253"/>
      <c r="BI47" s="253"/>
      <c r="BJ47" s="254"/>
    </row>
    <row r="48" spans="2:62" ht="20.25" customHeight="1" x14ac:dyDescent="0.4">
      <c r="B48" s="188"/>
      <c r="C48" s="265"/>
      <c r="D48" s="266"/>
      <c r="E48" s="139"/>
      <c r="F48" s="140">
        <f>C47</f>
        <v>0</v>
      </c>
      <c r="G48" s="139"/>
      <c r="H48" s="140">
        <f>I47</f>
        <v>0</v>
      </c>
      <c r="I48" s="269"/>
      <c r="J48" s="270"/>
      <c r="K48" s="273"/>
      <c r="L48" s="274"/>
      <c r="M48" s="274"/>
      <c r="N48" s="266"/>
      <c r="O48" s="245"/>
      <c r="P48" s="246"/>
      <c r="Q48" s="246"/>
      <c r="R48" s="246"/>
      <c r="S48" s="247"/>
      <c r="T48" s="171" t="s">
        <v>134</v>
      </c>
      <c r="U48" s="114"/>
      <c r="V48" s="172"/>
      <c r="W48" s="149" t="str">
        <f>IF(W47="","",VLOOKUP(W47,シフト記号表!$C$6:$L$47,10,FALSE))</f>
        <v/>
      </c>
      <c r="X48" s="150" t="str">
        <f>IF(X47="","",VLOOKUP(X47,シフト記号表!$C$6:$L$47,10,FALSE))</f>
        <v/>
      </c>
      <c r="Y48" s="150" t="str">
        <f>IF(Y47="","",VLOOKUP(Y47,シフト記号表!$C$6:$L$47,10,FALSE))</f>
        <v/>
      </c>
      <c r="Z48" s="150" t="str">
        <f>IF(Z47="","",VLOOKUP(Z47,シフト記号表!$C$6:$L$47,10,FALSE))</f>
        <v/>
      </c>
      <c r="AA48" s="150" t="str">
        <f>IF(AA47="","",VLOOKUP(AA47,シフト記号表!$C$6:$L$47,10,FALSE))</f>
        <v/>
      </c>
      <c r="AB48" s="150" t="str">
        <f>IF(AB47="","",VLOOKUP(AB47,シフト記号表!$C$6:$L$47,10,FALSE))</f>
        <v/>
      </c>
      <c r="AC48" s="151" t="str">
        <f>IF(AC47="","",VLOOKUP(AC47,シフト記号表!$C$6:$L$47,10,FALSE))</f>
        <v/>
      </c>
      <c r="AD48" s="149" t="str">
        <f>IF(AD47="","",VLOOKUP(AD47,シフト記号表!$C$6:$L$47,10,FALSE))</f>
        <v/>
      </c>
      <c r="AE48" s="150" t="str">
        <f>IF(AE47="","",VLOOKUP(AE47,シフト記号表!$C$6:$L$47,10,FALSE))</f>
        <v/>
      </c>
      <c r="AF48" s="150" t="str">
        <f>IF(AF47="","",VLOOKUP(AF47,シフト記号表!$C$6:$L$47,10,FALSE))</f>
        <v/>
      </c>
      <c r="AG48" s="150" t="str">
        <f>IF(AG47="","",VLOOKUP(AG47,シフト記号表!$C$6:$L$47,10,FALSE))</f>
        <v/>
      </c>
      <c r="AH48" s="150" t="str">
        <f>IF(AH47="","",VLOOKUP(AH47,シフト記号表!$C$6:$L$47,10,FALSE))</f>
        <v/>
      </c>
      <c r="AI48" s="150" t="str">
        <f>IF(AI47="","",VLOOKUP(AI47,シフト記号表!$C$6:$L$47,10,FALSE))</f>
        <v/>
      </c>
      <c r="AJ48" s="151" t="str">
        <f>IF(AJ47="","",VLOOKUP(AJ47,シフト記号表!$C$6:$L$47,10,FALSE))</f>
        <v/>
      </c>
      <c r="AK48" s="149" t="str">
        <f>IF(AK47="","",VLOOKUP(AK47,シフト記号表!$C$6:$L$47,10,FALSE))</f>
        <v/>
      </c>
      <c r="AL48" s="150" t="str">
        <f>IF(AL47="","",VLOOKUP(AL47,シフト記号表!$C$6:$L$47,10,FALSE))</f>
        <v/>
      </c>
      <c r="AM48" s="150" t="str">
        <f>IF(AM47="","",VLOOKUP(AM47,シフト記号表!$C$6:$L$47,10,FALSE))</f>
        <v/>
      </c>
      <c r="AN48" s="150" t="str">
        <f>IF(AN47="","",VLOOKUP(AN47,シフト記号表!$C$6:$L$47,10,FALSE))</f>
        <v/>
      </c>
      <c r="AO48" s="150" t="str">
        <f>IF(AO47="","",VLOOKUP(AO47,シフト記号表!$C$6:$L$47,10,FALSE))</f>
        <v/>
      </c>
      <c r="AP48" s="150" t="str">
        <f>IF(AP47="","",VLOOKUP(AP47,シフト記号表!$C$6:$L$47,10,FALSE))</f>
        <v/>
      </c>
      <c r="AQ48" s="151" t="str">
        <f>IF(AQ47="","",VLOOKUP(AQ47,シフト記号表!$C$6:$L$47,10,FALSE))</f>
        <v/>
      </c>
      <c r="AR48" s="149" t="str">
        <f>IF(AR47="","",VLOOKUP(AR47,シフト記号表!$C$6:$L$47,10,FALSE))</f>
        <v/>
      </c>
      <c r="AS48" s="150" t="str">
        <f>IF(AS47="","",VLOOKUP(AS47,シフト記号表!$C$6:$L$47,10,FALSE))</f>
        <v/>
      </c>
      <c r="AT48" s="150" t="str">
        <f>IF(AT47="","",VLOOKUP(AT47,シフト記号表!$C$6:$L$47,10,FALSE))</f>
        <v/>
      </c>
      <c r="AU48" s="150" t="str">
        <f>IF(AU47="","",VLOOKUP(AU47,シフト記号表!$C$6:$L$47,10,FALSE))</f>
        <v/>
      </c>
      <c r="AV48" s="150" t="str">
        <f>IF(AV47="","",VLOOKUP(AV47,シフト記号表!$C$6:$L$47,10,FALSE))</f>
        <v/>
      </c>
      <c r="AW48" s="150" t="str">
        <f>IF(AW47="","",VLOOKUP(AW47,シフト記号表!$C$6:$L$47,10,FALSE))</f>
        <v/>
      </c>
      <c r="AX48" s="151" t="str">
        <f>IF(AX47="","",VLOOKUP(AX47,シフト記号表!$C$6:$L$47,10,FALSE))</f>
        <v/>
      </c>
      <c r="AY48" s="149" t="str">
        <f>IF(AY47="","",VLOOKUP(AY47,シフト記号表!$C$6:$L$47,10,FALSE))</f>
        <v/>
      </c>
      <c r="AZ48" s="150" t="str">
        <f>IF(AZ47="","",VLOOKUP(AZ47,シフト記号表!$C$6:$L$47,10,FALSE))</f>
        <v/>
      </c>
      <c r="BA48" s="150" t="str">
        <f>IF(BA47="","",VLOOKUP(BA47,シフト記号表!$C$6:$L$47,10,FALSE))</f>
        <v/>
      </c>
      <c r="BB48" s="189">
        <f>IF($BE$3="４週",SUM(W48:AX48),IF($BE$3="暦月",SUM(W48:BA48),""))</f>
        <v>0</v>
      </c>
      <c r="BC48" s="190"/>
      <c r="BD48" s="191">
        <f>IF($BE$3="４週",BB48/4,IF($BE$3="暦月",(BB48/($BE$8/7)),""))</f>
        <v>0</v>
      </c>
      <c r="BE48" s="190"/>
      <c r="BF48" s="255"/>
      <c r="BG48" s="256"/>
      <c r="BH48" s="256"/>
      <c r="BI48" s="256"/>
      <c r="BJ48" s="257"/>
    </row>
    <row r="49" spans="2:62" ht="20.25" customHeight="1" x14ac:dyDescent="0.4">
      <c r="B49" s="187">
        <f>B47+1</f>
        <v>18</v>
      </c>
      <c r="C49" s="263"/>
      <c r="D49" s="264"/>
      <c r="E49" s="139"/>
      <c r="F49" s="140"/>
      <c r="G49" s="139"/>
      <c r="H49" s="140"/>
      <c r="I49" s="267"/>
      <c r="J49" s="268"/>
      <c r="K49" s="271"/>
      <c r="L49" s="272"/>
      <c r="M49" s="272"/>
      <c r="N49" s="264"/>
      <c r="O49" s="245"/>
      <c r="P49" s="246"/>
      <c r="Q49" s="246"/>
      <c r="R49" s="246"/>
      <c r="S49" s="247"/>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183"/>
      <c r="BC49" s="184"/>
      <c r="BD49" s="185"/>
      <c r="BE49" s="186"/>
      <c r="BF49" s="252"/>
      <c r="BG49" s="253"/>
      <c r="BH49" s="253"/>
      <c r="BI49" s="253"/>
      <c r="BJ49" s="254"/>
    </row>
    <row r="50" spans="2:62" ht="20.25" customHeight="1" x14ac:dyDescent="0.4">
      <c r="B50" s="188"/>
      <c r="C50" s="265"/>
      <c r="D50" s="266"/>
      <c r="E50" s="139"/>
      <c r="F50" s="140">
        <f>C49</f>
        <v>0</v>
      </c>
      <c r="G50" s="139"/>
      <c r="H50" s="140">
        <f>I49</f>
        <v>0</v>
      </c>
      <c r="I50" s="269"/>
      <c r="J50" s="270"/>
      <c r="K50" s="273"/>
      <c r="L50" s="274"/>
      <c r="M50" s="274"/>
      <c r="N50" s="266"/>
      <c r="O50" s="245"/>
      <c r="P50" s="246"/>
      <c r="Q50" s="246"/>
      <c r="R50" s="246"/>
      <c r="S50" s="247"/>
      <c r="T50" s="171" t="s">
        <v>134</v>
      </c>
      <c r="U50" s="114"/>
      <c r="V50" s="172"/>
      <c r="W50" s="149" t="str">
        <f>IF(W49="","",VLOOKUP(W49,シフト記号表!$C$6:$L$47,10,FALSE))</f>
        <v/>
      </c>
      <c r="X50" s="150" t="str">
        <f>IF(X49="","",VLOOKUP(X49,シフト記号表!$C$6:$L$47,10,FALSE))</f>
        <v/>
      </c>
      <c r="Y50" s="150" t="str">
        <f>IF(Y49="","",VLOOKUP(Y49,シフト記号表!$C$6:$L$47,10,FALSE))</f>
        <v/>
      </c>
      <c r="Z50" s="150" t="str">
        <f>IF(Z49="","",VLOOKUP(Z49,シフト記号表!$C$6:$L$47,10,FALSE))</f>
        <v/>
      </c>
      <c r="AA50" s="150" t="str">
        <f>IF(AA49="","",VLOOKUP(AA49,シフト記号表!$C$6:$L$47,10,FALSE))</f>
        <v/>
      </c>
      <c r="AB50" s="150" t="str">
        <f>IF(AB49="","",VLOOKUP(AB49,シフト記号表!$C$6:$L$47,10,FALSE))</f>
        <v/>
      </c>
      <c r="AC50" s="151" t="str">
        <f>IF(AC49="","",VLOOKUP(AC49,シフト記号表!$C$6:$L$47,10,FALSE))</f>
        <v/>
      </c>
      <c r="AD50" s="149" t="str">
        <f>IF(AD49="","",VLOOKUP(AD49,シフト記号表!$C$6:$L$47,10,FALSE))</f>
        <v/>
      </c>
      <c r="AE50" s="150" t="str">
        <f>IF(AE49="","",VLOOKUP(AE49,シフト記号表!$C$6:$L$47,10,FALSE))</f>
        <v/>
      </c>
      <c r="AF50" s="150" t="str">
        <f>IF(AF49="","",VLOOKUP(AF49,シフト記号表!$C$6:$L$47,10,FALSE))</f>
        <v/>
      </c>
      <c r="AG50" s="150" t="str">
        <f>IF(AG49="","",VLOOKUP(AG49,シフト記号表!$C$6:$L$47,10,FALSE))</f>
        <v/>
      </c>
      <c r="AH50" s="150" t="str">
        <f>IF(AH49="","",VLOOKUP(AH49,シフト記号表!$C$6:$L$47,10,FALSE))</f>
        <v/>
      </c>
      <c r="AI50" s="150" t="str">
        <f>IF(AI49="","",VLOOKUP(AI49,シフト記号表!$C$6:$L$47,10,FALSE))</f>
        <v/>
      </c>
      <c r="AJ50" s="151" t="str">
        <f>IF(AJ49="","",VLOOKUP(AJ49,シフト記号表!$C$6:$L$47,10,FALSE))</f>
        <v/>
      </c>
      <c r="AK50" s="149" t="str">
        <f>IF(AK49="","",VLOOKUP(AK49,シフト記号表!$C$6:$L$47,10,FALSE))</f>
        <v/>
      </c>
      <c r="AL50" s="150" t="str">
        <f>IF(AL49="","",VLOOKUP(AL49,シフト記号表!$C$6:$L$47,10,FALSE))</f>
        <v/>
      </c>
      <c r="AM50" s="150" t="str">
        <f>IF(AM49="","",VLOOKUP(AM49,シフト記号表!$C$6:$L$47,10,FALSE))</f>
        <v/>
      </c>
      <c r="AN50" s="150" t="str">
        <f>IF(AN49="","",VLOOKUP(AN49,シフト記号表!$C$6:$L$47,10,FALSE))</f>
        <v/>
      </c>
      <c r="AO50" s="150" t="str">
        <f>IF(AO49="","",VLOOKUP(AO49,シフト記号表!$C$6:$L$47,10,FALSE))</f>
        <v/>
      </c>
      <c r="AP50" s="150" t="str">
        <f>IF(AP49="","",VLOOKUP(AP49,シフト記号表!$C$6:$L$47,10,FALSE))</f>
        <v/>
      </c>
      <c r="AQ50" s="151" t="str">
        <f>IF(AQ49="","",VLOOKUP(AQ49,シフト記号表!$C$6:$L$47,10,FALSE))</f>
        <v/>
      </c>
      <c r="AR50" s="149" t="str">
        <f>IF(AR49="","",VLOOKUP(AR49,シフト記号表!$C$6:$L$47,10,FALSE))</f>
        <v/>
      </c>
      <c r="AS50" s="150" t="str">
        <f>IF(AS49="","",VLOOKUP(AS49,シフト記号表!$C$6:$L$47,10,FALSE))</f>
        <v/>
      </c>
      <c r="AT50" s="150" t="str">
        <f>IF(AT49="","",VLOOKUP(AT49,シフト記号表!$C$6:$L$47,10,FALSE))</f>
        <v/>
      </c>
      <c r="AU50" s="150" t="str">
        <f>IF(AU49="","",VLOOKUP(AU49,シフト記号表!$C$6:$L$47,10,FALSE))</f>
        <v/>
      </c>
      <c r="AV50" s="150" t="str">
        <f>IF(AV49="","",VLOOKUP(AV49,シフト記号表!$C$6:$L$47,10,FALSE))</f>
        <v/>
      </c>
      <c r="AW50" s="150" t="str">
        <f>IF(AW49="","",VLOOKUP(AW49,シフト記号表!$C$6:$L$47,10,FALSE))</f>
        <v/>
      </c>
      <c r="AX50" s="151" t="str">
        <f>IF(AX49="","",VLOOKUP(AX49,シフト記号表!$C$6:$L$47,10,FALSE))</f>
        <v/>
      </c>
      <c r="AY50" s="149" t="str">
        <f>IF(AY49="","",VLOOKUP(AY49,シフト記号表!$C$6:$L$47,10,FALSE))</f>
        <v/>
      </c>
      <c r="AZ50" s="150" t="str">
        <f>IF(AZ49="","",VLOOKUP(AZ49,シフト記号表!$C$6:$L$47,10,FALSE))</f>
        <v/>
      </c>
      <c r="BA50" s="150" t="str">
        <f>IF(BA49="","",VLOOKUP(BA49,シフト記号表!$C$6:$L$47,10,FALSE))</f>
        <v/>
      </c>
      <c r="BB50" s="189">
        <f>IF($BE$3="４週",SUM(W50:AX50),IF($BE$3="暦月",SUM(W50:BA50),""))</f>
        <v>0</v>
      </c>
      <c r="BC50" s="190"/>
      <c r="BD50" s="191">
        <f>IF($BE$3="４週",BB50/4,IF($BE$3="暦月",(BB50/($BE$8/7)),""))</f>
        <v>0</v>
      </c>
      <c r="BE50" s="190"/>
      <c r="BF50" s="255"/>
      <c r="BG50" s="256"/>
      <c r="BH50" s="256"/>
      <c r="BI50" s="256"/>
      <c r="BJ50" s="257"/>
    </row>
    <row r="51" spans="2:62" ht="20.25" customHeight="1" x14ac:dyDescent="0.4">
      <c r="B51" s="187">
        <f>B49+1</f>
        <v>19</v>
      </c>
      <c r="C51" s="263"/>
      <c r="D51" s="264"/>
      <c r="E51" s="139"/>
      <c r="F51" s="140"/>
      <c r="G51" s="139"/>
      <c r="H51" s="140"/>
      <c r="I51" s="267"/>
      <c r="J51" s="268"/>
      <c r="K51" s="271"/>
      <c r="L51" s="272"/>
      <c r="M51" s="272"/>
      <c r="N51" s="264"/>
      <c r="O51" s="245"/>
      <c r="P51" s="246"/>
      <c r="Q51" s="246"/>
      <c r="R51" s="246"/>
      <c r="S51" s="247"/>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183"/>
      <c r="BC51" s="184"/>
      <c r="BD51" s="185"/>
      <c r="BE51" s="186"/>
      <c r="BF51" s="252"/>
      <c r="BG51" s="253"/>
      <c r="BH51" s="253"/>
      <c r="BI51" s="253"/>
      <c r="BJ51" s="254"/>
    </row>
    <row r="52" spans="2:62" ht="20.25" customHeight="1" x14ac:dyDescent="0.4">
      <c r="B52" s="188"/>
      <c r="C52" s="265"/>
      <c r="D52" s="266"/>
      <c r="E52" s="139"/>
      <c r="F52" s="140">
        <f>C51</f>
        <v>0</v>
      </c>
      <c r="G52" s="139"/>
      <c r="H52" s="140">
        <f>I51</f>
        <v>0</v>
      </c>
      <c r="I52" s="269"/>
      <c r="J52" s="270"/>
      <c r="K52" s="273"/>
      <c r="L52" s="274"/>
      <c r="M52" s="274"/>
      <c r="N52" s="266"/>
      <c r="O52" s="245"/>
      <c r="P52" s="246"/>
      <c r="Q52" s="246"/>
      <c r="R52" s="246"/>
      <c r="S52" s="247"/>
      <c r="T52" s="171" t="s">
        <v>134</v>
      </c>
      <c r="U52" s="107"/>
      <c r="V52" s="108"/>
      <c r="W52" s="149" t="str">
        <f>IF(W51="","",VLOOKUP(W51,シフト記号表!$C$6:$L$47,10,FALSE))</f>
        <v/>
      </c>
      <c r="X52" s="150" t="str">
        <f>IF(X51="","",VLOOKUP(X51,シフト記号表!$C$6:$L$47,10,FALSE))</f>
        <v/>
      </c>
      <c r="Y52" s="150" t="str">
        <f>IF(Y51="","",VLOOKUP(Y51,シフト記号表!$C$6:$L$47,10,FALSE))</f>
        <v/>
      </c>
      <c r="Z52" s="150" t="str">
        <f>IF(Z51="","",VLOOKUP(Z51,シフト記号表!$C$6:$L$47,10,FALSE))</f>
        <v/>
      </c>
      <c r="AA52" s="150" t="str">
        <f>IF(AA51="","",VLOOKUP(AA51,シフト記号表!$C$6:$L$47,10,FALSE))</f>
        <v/>
      </c>
      <c r="AB52" s="150" t="str">
        <f>IF(AB51="","",VLOOKUP(AB51,シフト記号表!$C$6:$L$47,10,FALSE))</f>
        <v/>
      </c>
      <c r="AC52" s="151" t="str">
        <f>IF(AC51="","",VLOOKUP(AC51,シフト記号表!$C$6:$L$47,10,FALSE))</f>
        <v/>
      </c>
      <c r="AD52" s="149" t="str">
        <f>IF(AD51="","",VLOOKUP(AD51,シフト記号表!$C$6:$L$47,10,FALSE))</f>
        <v/>
      </c>
      <c r="AE52" s="150" t="str">
        <f>IF(AE51="","",VLOOKUP(AE51,シフト記号表!$C$6:$L$47,10,FALSE))</f>
        <v/>
      </c>
      <c r="AF52" s="150" t="str">
        <f>IF(AF51="","",VLOOKUP(AF51,シフト記号表!$C$6:$L$47,10,FALSE))</f>
        <v/>
      </c>
      <c r="AG52" s="150" t="str">
        <f>IF(AG51="","",VLOOKUP(AG51,シフト記号表!$C$6:$L$47,10,FALSE))</f>
        <v/>
      </c>
      <c r="AH52" s="150" t="str">
        <f>IF(AH51="","",VLOOKUP(AH51,シフト記号表!$C$6:$L$47,10,FALSE))</f>
        <v/>
      </c>
      <c r="AI52" s="150" t="str">
        <f>IF(AI51="","",VLOOKUP(AI51,シフト記号表!$C$6:$L$47,10,FALSE))</f>
        <v/>
      </c>
      <c r="AJ52" s="151" t="str">
        <f>IF(AJ51="","",VLOOKUP(AJ51,シフト記号表!$C$6:$L$47,10,FALSE))</f>
        <v/>
      </c>
      <c r="AK52" s="149" t="str">
        <f>IF(AK51="","",VLOOKUP(AK51,シフト記号表!$C$6:$L$47,10,FALSE))</f>
        <v/>
      </c>
      <c r="AL52" s="150" t="str">
        <f>IF(AL51="","",VLOOKUP(AL51,シフト記号表!$C$6:$L$47,10,FALSE))</f>
        <v/>
      </c>
      <c r="AM52" s="150" t="str">
        <f>IF(AM51="","",VLOOKUP(AM51,シフト記号表!$C$6:$L$47,10,FALSE))</f>
        <v/>
      </c>
      <c r="AN52" s="150" t="str">
        <f>IF(AN51="","",VLOOKUP(AN51,シフト記号表!$C$6:$L$47,10,FALSE))</f>
        <v/>
      </c>
      <c r="AO52" s="150" t="str">
        <f>IF(AO51="","",VLOOKUP(AO51,シフト記号表!$C$6:$L$47,10,FALSE))</f>
        <v/>
      </c>
      <c r="AP52" s="150" t="str">
        <f>IF(AP51="","",VLOOKUP(AP51,シフト記号表!$C$6:$L$47,10,FALSE))</f>
        <v/>
      </c>
      <c r="AQ52" s="151" t="str">
        <f>IF(AQ51="","",VLOOKUP(AQ51,シフト記号表!$C$6:$L$47,10,FALSE))</f>
        <v/>
      </c>
      <c r="AR52" s="149" t="str">
        <f>IF(AR51="","",VLOOKUP(AR51,シフト記号表!$C$6:$L$47,10,FALSE))</f>
        <v/>
      </c>
      <c r="AS52" s="150" t="str">
        <f>IF(AS51="","",VLOOKUP(AS51,シフト記号表!$C$6:$L$47,10,FALSE))</f>
        <v/>
      </c>
      <c r="AT52" s="150" t="str">
        <f>IF(AT51="","",VLOOKUP(AT51,シフト記号表!$C$6:$L$47,10,FALSE))</f>
        <v/>
      </c>
      <c r="AU52" s="150" t="str">
        <f>IF(AU51="","",VLOOKUP(AU51,シフト記号表!$C$6:$L$47,10,FALSE))</f>
        <v/>
      </c>
      <c r="AV52" s="150" t="str">
        <f>IF(AV51="","",VLOOKUP(AV51,シフト記号表!$C$6:$L$47,10,FALSE))</f>
        <v/>
      </c>
      <c r="AW52" s="150" t="str">
        <f>IF(AW51="","",VLOOKUP(AW51,シフト記号表!$C$6:$L$47,10,FALSE))</f>
        <v/>
      </c>
      <c r="AX52" s="151" t="str">
        <f>IF(AX51="","",VLOOKUP(AX51,シフト記号表!$C$6:$L$47,10,FALSE))</f>
        <v/>
      </c>
      <c r="AY52" s="149" t="str">
        <f>IF(AY51="","",VLOOKUP(AY51,シフト記号表!$C$6:$L$47,10,FALSE))</f>
        <v/>
      </c>
      <c r="AZ52" s="150" t="str">
        <f>IF(AZ51="","",VLOOKUP(AZ51,シフト記号表!$C$6:$L$47,10,FALSE))</f>
        <v/>
      </c>
      <c r="BA52" s="150" t="str">
        <f>IF(BA51="","",VLOOKUP(BA51,シフト記号表!$C$6:$L$47,10,FALSE))</f>
        <v/>
      </c>
      <c r="BB52" s="189">
        <f>IF($BE$3="４週",SUM(W52:AX52),IF($BE$3="暦月",SUM(W52:BA52),""))</f>
        <v>0</v>
      </c>
      <c r="BC52" s="190"/>
      <c r="BD52" s="191">
        <f>IF($BE$3="４週",BB52/4,IF($BE$3="暦月",(BB52/($BE$8/7)),""))</f>
        <v>0</v>
      </c>
      <c r="BE52" s="190"/>
      <c r="BF52" s="255"/>
      <c r="BG52" s="256"/>
      <c r="BH52" s="256"/>
      <c r="BI52" s="256"/>
      <c r="BJ52" s="257"/>
    </row>
    <row r="53" spans="2:62" ht="20.25" customHeight="1" x14ac:dyDescent="0.4">
      <c r="B53" s="187">
        <f>B51+1</f>
        <v>20</v>
      </c>
      <c r="C53" s="263"/>
      <c r="D53" s="264"/>
      <c r="E53" s="139"/>
      <c r="F53" s="140"/>
      <c r="G53" s="139"/>
      <c r="H53" s="140"/>
      <c r="I53" s="267"/>
      <c r="J53" s="268"/>
      <c r="K53" s="271"/>
      <c r="L53" s="272"/>
      <c r="M53" s="272"/>
      <c r="N53" s="264"/>
      <c r="O53" s="245"/>
      <c r="P53" s="246"/>
      <c r="Q53" s="246"/>
      <c r="R53" s="246"/>
      <c r="S53" s="247"/>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183"/>
      <c r="BC53" s="184"/>
      <c r="BD53" s="185"/>
      <c r="BE53" s="186"/>
      <c r="BF53" s="252"/>
      <c r="BG53" s="253"/>
      <c r="BH53" s="253"/>
      <c r="BI53" s="253"/>
      <c r="BJ53" s="254"/>
    </row>
    <row r="54" spans="2:62" ht="20.25" customHeight="1" x14ac:dyDescent="0.4">
      <c r="B54" s="188"/>
      <c r="C54" s="265"/>
      <c r="D54" s="266"/>
      <c r="E54" s="139"/>
      <c r="F54" s="140">
        <f>C53</f>
        <v>0</v>
      </c>
      <c r="G54" s="139"/>
      <c r="H54" s="140">
        <f>I53</f>
        <v>0</v>
      </c>
      <c r="I54" s="269"/>
      <c r="J54" s="270"/>
      <c r="K54" s="273"/>
      <c r="L54" s="274"/>
      <c r="M54" s="274"/>
      <c r="N54" s="266"/>
      <c r="O54" s="245"/>
      <c r="P54" s="246"/>
      <c r="Q54" s="246"/>
      <c r="R54" s="246"/>
      <c r="S54" s="247"/>
      <c r="T54" s="171" t="s">
        <v>134</v>
      </c>
      <c r="U54" s="114"/>
      <c r="V54" s="172"/>
      <c r="W54" s="149" t="str">
        <f>IF(W53="","",VLOOKUP(W53,シフト記号表!$C$6:$L$47,10,FALSE))</f>
        <v/>
      </c>
      <c r="X54" s="150" t="str">
        <f>IF(X53="","",VLOOKUP(X53,シフト記号表!$C$6:$L$47,10,FALSE))</f>
        <v/>
      </c>
      <c r="Y54" s="150" t="str">
        <f>IF(Y53="","",VLOOKUP(Y53,シフト記号表!$C$6:$L$47,10,FALSE))</f>
        <v/>
      </c>
      <c r="Z54" s="150" t="str">
        <f>IF(Z53="","",VLOOKUP(Z53,シフト記号表!$C$6:$L$47,10,FALSE))</f>
        <v/>
      </c>
      <c r="AA54" s="150" t="str">
        <f>IF(AA53="","",VLOOKUP(AA53,シフト記号表!$C$6:$L$47,10,FALSE))</f>
        <v/>
      </c>
      <c r="AB54" s="150" t="str">
        <f>IF(AB53="","",VLOOKUP(AB53,シフト記号表!$C$6:$L$47,10,FALSE))</f>
        <v/>
      </c>
      <c r="AC54" s="151" t="str">
        <f>IF(AC53="","",VLOOKUP(AC53,シフト記号表!$C$6:$L$47,10,FALSE))</f>
        <v/>
      </c>
      <c r="AD54" s="149" t="str">
        <f>IF(AD53="","",VLOOKUP(AD53,シフト記号表!$C$6:$L$47,10,FALSE))</f>
        <v/>
      </c>
      <c r="AE54" s="150" t="str">
        <f>IF(AE53="","",VLOOKUP(AE53,シフト記号表!$C$6:$L$47,10,FALSE))</f>
        <v/>
      </c>
      <c r="AF54" s="150" t="str">
        <f>IF(AF53="","",VLOOKUP(AF53,シフト記号表!$C$6:$L$47,10,FALSE))</f>
        <v/>
      </c>
      <c r="AG54" s="150" t="str">
        <f>IF(AG53="","",VLOOKUP(AG53,シフト記号表!$C$6:$L$47,10,FALSE))</f>
        <v/>
      </c>
      <c r="AH54" s="150" t="str">
        <f>IF(AH53="","",VLOOKUP(AH53,シフト記号表!$C$6:$L$47,10,FALSE))</f>
        <v/>
      </c>
      <c r="AI54" s="150" t="str">
        <f>IF(AI53="","",VLOOKUP(AI53,シフト記号表!$C$6:$L$47,10,FALSE))</f>
        <v/>
      </c>
      <c r="AJ54" s="151" t="str">
        <f>IF(AJ53="","",VLOOKUP(AJ53,シフト記号表!$C$6:$L$47,10,FALSE))</f>
        <v/>
      </c>
      <c r="AK54" s="149" t="str">
        <f>IF(AK53="","",VLOOKUP(AK53,シフト記号表!$C$6:$L$47,10,FALSE))</f>
        <v/>
      </c>
      <c r="AL54" s="150" t="str">
        <f>IF(AL53="","",VLOOKUP(AL53,シフト記号表!$C$6:$L$47,10,FALSE))</f>
        <v/>
      </c>
      <c r="AM54" s="150" t="str">
        <f>IF(AM53="","",VLOOKUP(AM53,シフト記号表!$C$6:$L$47,10,FALSE))</f>
        <v/>
      </c>
      <c r="AN54" s="150" t="str">
        <f>IF(AN53="","",VLOOKUP(AN53,シフト記号表!$C$6:$L$47,10,FALSE))</f>
        <v/>
      </c>
      <c r="AO54" s="150" t="str">
        <f>IF(AO53="","",VLOOKUP(AO53,シフト記号表!$C$6:$L$47,10,FALSE))</f>
        <v/>
      </c>
      <c r="AP54" s="150" t="str">
        <f>IF(AP53="","",VLOOKUP(AP53,シフト記号表!$C$6:$L$47,10,FALSE))</f>
        <v/>
      </c>
      <c r="AQ54" s="151" t="str">
        <f>IF(AQ53="","",VLOOKUP(AQ53,シフト記号表!$C$6:$L$47,10,FALSE))</f>
        <v/>
      </c>
      <c r="AR54" s="149" t="str">
        <f>IF(AR53="","",VLOOKUP(AR53,シフト記号表!$C$6:$L$47,10,FALSE))</f>
        <v/>
      </c>
      <c r="AS54" s="150" t="str">
        <f>IF(AS53="","",VLOOKUP(AS53,シフト記号表!$C$6:$L$47,10,FALSE))</f>
        <v/>
      </c>
      <c r="AT54" s="150" t="str">
        <f>IF(AT53="","",VLOOKUP(AT53,シフト記号表!$C$6:$L$47,10,FALSE))</f>
        <v/>
      </c>
      <c r="AU54" s="150" t="str">
        <f>IF(AU53="","",VLOOKUP(AU53,シフト記号表!$C$6:$L$47,10,FALSE))</f>
        <v/>
      </c>
      <c r="AV54" s="150" t="str">
        <f>IF(AV53="","",VLOOKUP(AV53,シフト記号表!$C$6:$L$47,10,FALSE))</f>
        <v/>
      </c>
      <c r="AW54" s="150" t="str">
        <f>IF(AW53="","",VLOOKUP(AW53,シフト記号表!$C$6:$L$47,10,FALSE))</f>
        <v/>
      </c>
      <c r="AX54" s="151" t="str">
        <f>IF(AX53="","",VLOOKUP(AX53,シフト記号表!$C$6:$L$47,10,FALSE))</f>
        <v/>
      </c>
      <c r="AY54" s="149" t="str">
        <f>IF(AY53="","",VLOOKUP(AY53,シフト記号表!$C$6:$L$47,10,FALSE))</f>
        <v/>
      </c>
      <c r="AZ54" s="150" t="str">
        <f>IF(AZ53="","",VLOOKUP(AZ53,シフト記号表!$C$6:$L$47,10,FALSE))</f>
        <v/>
      </c>
      <c r="BA54" s="150" t="str">
        <f>IF(BA53="","",VLOOKUP(BA53,シフト記号表!$C$6:$L$47,10,FALSE))</f>
        <v/>
      </c>
      <c r="BB54" s="189">
        <f>IF($BE$3="４週",SUM(W54:AX54),IF($BE$3="暦月",SUM(W54:BA54),""))</f>
        <v>0</v>
      </c>
      <c r="BC54" s="190"/>
      <c r="BD54" s="191">
        <f>IF($BE$3="４週",BB54/4,IF($BE$3="暦月",(BB54/($BE$8/7)),""))</f>
        <v>0</v>
      </c>
      <c r="BE54" s="190"/>
      <c r="BF54" s="255"/>
      <c r="BG54" s="256"/>
      <c r="BH54" s="256"/>
      <c r="BI54" s="256"/>
      <c r="BJ54" s="257"/>
    </row>
    <row r="55" spans="2:62" ht="20.25" customHeight="1" x14ac:dyDescent="0.4">
      <c r="B55" s="187">
        <f>B53+1</f>
        <v>21</v>
      </c>
      <c r="C55" s="263"/>
      <c r="D55" s="264"/>
      <c r="E55" s="139"/>
      <c r="F55" s="140"/>
      <c r="G55" s="139"/>
      <c r="H55" s="140"/>
      <c r="I55" s="267"/>
      <c r="J55" s="268"/>
      <c r="K55" s="271"/>
      <c r="L55" s="272"/>
      <c r="M55" s="272"/>
      <c r="N55" s="264"/>
      <c r="O55" s="245"/>
      <c r="P55" s="246"/>
      <c r="Q55" s="246"/>
      <c r="R55" s="246"/>
      <c r="S55" s="247"/>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183"/>
      <c r="BC55" s="184"/>
      <c r="BD55" s="185"/>
      <c r="BE55" s="186"/>
      <c r="BF55" s="252"/>
      <c r="BG55" s="253"/>
      <c r="BH55" s="253"/>
      <c r="BI55" s="253"/>
      <c r="BJ55" s="254"/>
    </row>
    <row r="56" spans="2:62" ht="20.25" customHeight="1" x14ac:dyDescent="0.4">
      <c r="B56" s="188"/>
      <c r="C56" s="265"/>
      <c r="D56" s="266"/>
      <c r="E56" s="139"/>
      <c r="F56" s="140">
        <f>C55</f>
        <v>0</v>
      </c>
      <c r="G56" s="139"/>
      <c r="H56" s="140">
        <f>I55</f>
        <v>0</v>
      </c>
      <c r="I56" s="269"/>
      <c r="J56" s="270"/>
      <c r="K56" s="273"/>
      <c r="L56" s="274"/>
      <c r="M56" s="274"/>
      <c r="N56" s="266"/>
      <c r="O56" s="245"/>
      <c r="P56" s="246"/>
      <c r="Q56" s="246"/>
      <c r="R56" s="246"/>
      <c r="S56" s="247"/>
      <c r="T56" s="171" t="s">
        <v>134</v>
      </c>
      <c r="U56" s="114"/>
      <c r="V56" s="172"/>
      <c r="W56" s="149" t="str">
        <f>IF(W55="","",VLOOKUP(W55,シフト記号表!$C$6:$L$47,10,FALSE))</f>
        <v/>
      </c>
      <c r="X56" s="150" t="str">
        <f>IF(X55="","",VLOOKUP(X55,シフト記号表!$C$6:$L$47,10,FALSE))</f>
        <v/>
      </c>
      <c r="Y56" s="150" t="str">
        <f>IF(Y55="","",VLOOKUP(Y55,シフト記号表!$C$6:$L$47,10,FALSE))</f>
        <v/>
      </c>
      <c r="Z56" s="150" t="str">
        <f>IF(Z55="","",VLOOKUP(Z55,シフト記号表!$C$6:$L$47,10,FALSE))</f>
        <v/>
      </c>
      <c r="AA56" s="150" t="str">
        <f>IF(AA55="","",VLOOKUP(AA55,シフト記号表!$C$6:$L$47,10,FALSE))</f>
        <v/>
      </c>
      <c r="AB56" s="150" t="str">
        <f>IF(AB55="","",VLOOKUP(AB55,シフト記号表!$C$6:$L$47,10,FALSE))</f>
        <v/>
      </c>
      <c r="AC56" s="151" t="str">
        <f>IF(AC55="","",VLOOKUP(AC55,シフト記号表!$C$6:$L$47,10,FALSE))</f>
        <v/>
      </c>
      <c r="AD56" s="149" t="str">
        <f>IF(AD55="","",VLOOKUP(AD55,シフト記号表!$C$6:$L$47,10,FALSE))</f>
        <v/>
      </c>
      <c r="AE56" s="150" t="str">
        <f>IF(AE55="","",VLOOKUP(AE55,シフト記号表!$C$6:$L$47,10,FALSE))</f>
        <v/>
      </c>
      <c r="AF56" s="150" t="str">
        <f>IF(AF55="","",VLOOKUP(AF55,シフト記号表!$C$6:$L$47,10,FALSE))</f>
        <v/>
      </c>
      <c r="AG56" s="150" t="str">
        <f>IF(AG55="","",VLOOKUP(AG55,シフト記号表!$C$6:$L$47,10,FALSE))</f>
        <v/>
      </c>
      <c r="AH56" s="150" t="str">
        <f>IF(AH55="","",VLOOKUP(AH55,シフト記号表!$C$6:$L$47,10,FALSE))</f>
        <v/>
      </c>
      <c r="AI56" s="150" t="str">
        <f>IF(AI55="","",VLOOKUP(AI55,シフト記号表!$C$6:$L$47,10,FALSE))</f>
        <v/>
      </c>
      <c r="AJ56" s="151" t="str">
        <f>IF(AJ55="","",VLOOKUP(AJ55,シフト記号表!$C$6:$L$47,10,FALSE))</f>
        <v/>
      </c>
      <c r="AK56" s="149" t="str">
        <f>IF(AK55="","",VLOOKUP(AK55,シフト記号表!$C$6:$L$47,10,FALSE))</f>
        <v/>
      </c>
      <c r="AL56" s="150" t="str">
        <f>IF(AL55="","",VLOOKUP(AL55,シフト記号表!$C$6:$L$47,10,FALSE))</f>
        <v/>
      </c>
      <c r="AM56" s="150" t="str">
        <f>IF(AM55="","",VLOOKUP(AM55,シフト記号表!$C$6:$L$47,10,FALSE))</f>
        <v/>
      </c>
      <c r="AN56" s="150" t="str">
        <f>IF(AN55="","",VLOOKUP(AN55,シフト記号表!$C$6:$L$47,10,FALSE))</f>
        <v/>
      </c>
      <c r="AO56" s="150" t="str">
        <f>IF(AO55="","",VLOOKUP(AO55,シフト記号表!$C$6:$L$47,10,FALSE))</f>
        <v/>
      </c>
      <c r="AP56" s="150" t="str">
        <f>IF(AP55="","",VLOOKUP(AP55,シフト記号表!$C$6:$L$47,10,FALSE))</f>
        <v/>
      </c>
      <c r="AQ56" s="151" t="str">
        <f>IF(AQ55="","",VLOOKUP(AQ55,シフト記号表!$C$6:$L$47,10,FALSE))</f>
        <v/>
      </c>
      <c r="AR56" s="149" t="str">
        <f>IF(AR55="","",VLOOKUP(AR55,シフト記号表!$C$6:$L$47,10,FALSE))</f>
        <v/>
      </c>
      <c r="AS56" s="150" t="str">
        <f>IF(AS55="","",VLOOKUP(AS55,シフト記号表!$C$6:$L$47,10,FALSE))</f>
        <v/>
      </c>
      <c r="AT56" s="150" t="str">
        <f>IF(AT55="","",VLOOKUP(AT55,シフト記号表!$C$6:$L$47,10,FALSE))</f>
        <v/>
      </c>
      <c r="AU56" s="150" t="str">
        <f>IF(AU55="","",VLOOKUP(AU55,シフト記号表!$C$6:$L$47,10,FALSE))</f>
        <v/>
      </c>
      <c r="AV56" s="150" t="str">
        <f>IF(AV55="","",VLOOKUP(AV55,シフト記号表!$C$6:$L$47,10,FALSE))</f>
        <v/>
      </c>
      <c r="AW56" s="150" t="str">
        <f>IF(AW55="","",VLOOKUP(AW55,シフト記号表!$C$6:$L$47,10,FALSE))</f>
        <v/>
      </c>
      <c r="AX56" s="151" t="str">
        <f>IF(AX55="","",VLOOKUP(AX55,シフト記号表!$C$6:$L$47,10,FALSE))</f>
        <v/>
      </c>
      <c r="AY56" s="149" t="str">
        <f>IF(AY55="","",VLOOKUP(AY55,シフト記号表!$C$6:$L$47,10,FALSE))</f>
        <v/>
      </c>
      <c r="AZ56" s="150" t="str">
        <f>IF(AZ55="","",VLOOKUP(AZ55,シフト記号表!$C$6:$L$47,10,FALSE))</f>
        <v/>
      </c>
      <c r="BA56" s="150" t="str">
        <f>IF(BA55="","",VLOOKUP(BA55,シフト記号表!$C$6:$L$47,10,FALSE))</f>
        <v/>
      </c>
      <c r="BB56" s="189">
        <f>IF($BE$3="４週",SUM(W56:AX56),IF($BE$3="暦月",SUM(W56:BA56),""))</f>
        <v>0</v>
      </c>
      <c r="BC56" s="190"/>
      <c r="BD56" s="191">
        <f>IF($BE$3="４週",BB56/4,IF($BE$3="暦月",(BB56/($BE$8/7)),""))</f>
        <v>0</v>
      </c>
      <c r="BE56" s="190"/>
      <c r="BF56" s="255"/>
      <c r="BG56" s="256"/>
      <c r="BH56" s="256"/>
      <c r="BI56" s="256"/>
      <c r="BJ56" s="257"/>
    </row>
    <row r="57" spans="2:62" ht="20.25" customHeight="1" x14ac:dyDescent="0.4">
      <c r="B57" s="187">
        <f>B55+1</f>
        <v>22</v>
      </c>
      <c r="C57" s="263"/>
      <c r="D57" s="264"/>
      <c r="E57" s="139"/>
      <c r="F57" s="140"/>
      <c r="G57" s="139"/>
      <c r="H57" s="140"/>
      <c r="I57" s="267"/>
      <c r="J57" s="268"/>
      <c r="K57" s="271"/>
      <c r="L57" s="272"/>
      <c r="M57" s="272"/>
      <c r="N57" s="264"/>
      <c r="O57" s="245"/>
      <c r="P57" s="246"/>
      <c r="Q57" s="246"/>
      <c r="R57" s="246"/>
      <c r="S57" s="247"/>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183"/>
      <c r="BC57" s="184"/>
      <c r="BD57" s="185"/>
      <c r="BE57" s="186"/>
      <c r="BF57" s="252"/>
      <c r="BG57" s="253"/>
      <c r="BH57" s="253"/>
      <c r="BI57" s="253"/>
      <c r="BJ57" s="254"/>
    </row>
    <row r="58" spans="2:62" ht="20.25" customHeight="1" x14ac:dyDescent="0.4">
      <c r="B58" s="188"/>
      <c r="C58" s="265"/>
      <c r="D58" s="266"/>
      <c r="E58" s="139"/>
      <c r="F58" s="140">
        <f>C57</f>
        <v>0</v>
      </c>
      <c r="G58" s="139"/>
      <c r="H58" s="140">
        <f>I57</f>
        <v>0</v>
      </c>
      <c r="I58" s="269"/>
      <c r="J58" s="270"/>
      <c r="K58" s="273"/>
      <c r="L58" s="274"/>
      <c r="M58" s="274"/>
      <c r="N58" s="266"/>
      <c r="O58" s="245"/>
      <c r="P58" s="246"/>
      <c r="Q58" s="246"/>
      <c r="R58" s="246"/>
      <c r="S58" s="247"/>
      <c r="T58" s="171" t="s">
        <v>134</v>
      </c>
      <c r="U58" s="114"/>
      <c r="V58" s="172"/>
      <c r="W58" s="149" t="str">
        <f>IF(W57="","",VLOOKUP(W57,シフト記号表!$C$6:$L$47,10,FALSE))</f>
        <v/>
      </c>
      <c r="X58" s="150" t="str">
        <f>IF(X57="","",VLOOKUP(X57,シフト記号表!$C$6:$L$47,10,FALSE))</f>
        <v/>
      </c>
      <c r="Y58" s="150" t="str">
        <f>IF(Y57="","",VLOOKUP(Y57,シフト記号表!$C$6:$L$47,10,FALSE))</f>
        <v/>
      </c>
      <c r="Z58" s="150" t="str">
        <f>IF(Z57="","",VLOOKUP(Z57,シフト記号表!$C$6:$L$47,10,FALSE))</f>
        <v/>
      </c>
      <c r="AA58" s="150" t="str">
        <f>IF(AA57="","",VLOOKUP(AA57,シフト記号表!$C$6:$L$47,10,FALSE))</f>
        <v/>
      </c>
      <c r="AB58" s="150" t="str">
        <f>IF(AB57="","",VLOOKUP(AB57,シフト記号表!$C$6:$L$47,10,FALSE))</f>
        <v/>
      </c>
      <c r="AC58" s="151" t="str">
        <f>IF(AC57="","",VLOOKUP(AC57,シフト記号表!$C$6:$L$47,10,FALSE))</f>
        <v/>
      </c>
      <c r="AD58" s="149" t="str">
        <f>IF(AD57="","",VLOOKUP(AD57,シフト記号表!$C$6:$L$47,10,FALSE))</f>
        <v/>
      </c>
      <c r="AE58" s="150" t="str">
        <f>IF(AE57="","",VLOOKUP(AE57,シフト記号表!$C$6:$L$47,10,FALSE))</f>
        <v/>
      </c>
      <c r="AF58" s="150" t="str">
        <f>IF(AF57="","",VLOOKUP(AF57,シフト記号表!$C$6:$L$47,10,FALSE))</f>
        <v/>
      </c>
      <c r="AG58" s="150" t="str">
        <f>IF(AG57="","",VLOOKUP(AG57,シフト記号表!$C$6:$L$47,10,FALSE))</f>
        <v/>
      </c>
      <c r="AH58" s="150" t="str">
        <f>IF(AH57="","",VLOOKUP(AH57,シフト記号表!$C$6:$L$47,10,FALSE))</f>
        <v/>
      </c>
      <c r="AI58" s="150" t="str">
        <f>IF(AI57="","",VLOOKUP(AI57,シフト記号表!$C$6:$L$47,10,FALSE))</f>
        <v/>
      </c>
      <c r="AJ58" s="151" t="str">
        <f>IF(AJ57="","",VLOOKUP(AJ57,シフト記号表!$C$6:$L$47,10,FALSE))</f>
        <v/>
      </c>
      <c r="AK58" s="149" t="str">
        <f>IF(AK57="","",VLOOKUP(AK57,シフト記号表!$C$6:$L$47,10,FALSE))</f>
        <v/>
      </c>
      <c r="AL58" s="150" t="str">
        <f>IF(AL57="","",VLOOKUP(AL57,シフト記号表!$C$6:$L$47,10,FALSE))</f>
        <v/>
      </c>
      <c r="AM58" s="150" t="str">
        <f>IF(AM57="","",VLOOKUP(AM57,シフト記号表!$C$6:$L$47,10,FALSE))</f>
        <v/>
      </c>
      <c r="AN58" s="150" t="str">
        <f>IF(AN57="","",VLOOKUP(AN57,シフト記号表!$C$6:$L$47,10,FALSE))</f>
        <v/>
      </c>
      <c r="AO58" s="150" t="str">
        <f>IF(AO57="","",VLOOKUP(AO57,シフト記号表!$C$6:$L$47,10,FALSE))</f>
        <v/>
      </c>
      <c r="AP58" s="150" t="str">
        <f>IF(AP57="","",VLOOKUP(AP57,シフト記号表!$C$6:$L$47,10,FALSE))</f>
        <v/>
      </c>
      <c r="AQ58" s="151" t="str">
        <f>IF(AQ57="","",VLOOKUP(AQ57,シフト記号表!$C$6:$L$47,10,FALSE))</f>
        <v/>
      </c>
      <c r="AR58" s="149" t="str">
        <f>IF(AR57="","",VLOOKUP(AR57,シフト記号表!$C$6:$L$47,10,FALSE))</f>
        <v/>
      </c>
      <c r="AS58" s="150" t="str">
        <f>IF(AS57="","",VLOOKUP(AS57,シフト記号表!$C$6:$L$47,10,FALSE))</f>
        <v/>
      </c>
      <c r="AT58" s="150" t="str">
        <f>IF(AT57="","",VLOOKUP(AT57,シフト記号表!$C$6:$L$47,10,FALSE))</f>
        <v/>
      </c>
      <c r="AU58" s="150" t="str">
        <f>IF(AU57="","",VLOOKUP(AU57,シフト記号表!$C$6:$L$47,10,FALSE))</f>
        <v/>
      </c>
      <c r="AV58" s="150" t="str">
        <f>IF(AV57="","",VLOOKUP(AV57,シフト記号表!$C$6:$L$47,10,FALSE))</f>
        <v/>
      </c>
      <c r="AW58" s="150" t="str">
        <f>IF(AW57="","",VLOOKUP(AW57,シフト記号表!$C$6:$L$47,10,FALSE))</f>
        <v/>
      </c>
      <c r="AX58" s="151" t="str">
        <f>IF(AX57="","",VLOOKUP(AX57,シフト記号表!$C$6:$L$47,10,FALSE))</f>
        <v/>
      </c>
      <c r="AY58" s="149" t="str">
        <f>IF(AY57="","",VLOOKUP(AY57,シフト記号表!$C$6:$L$47,10,FALSE))</f>
        <v/>
      </c>
      <c r="AZ58" s="150" t="str">
        <f>IF(AZ57="","",VLOOKUP(AZ57,シフト記号表!$C$6:$L$47,10,FALSE))</f>
        <v/>
      </c>
      <c r="BA58" s="150" t="str">
        <f>IF(BA57="","",VLOOKUP(BA57,シフト記号表!$C$6:$L$47,10,FALSE))</f>
        <v/>
      </c>
      <c r="BB58" s="189">
        <f>IF($BE$3="４週",SUM(W58:AX58),IF($BE$3="暦月",SUM(W58:BA58),""))</f>
        <v>0</v>
      </c>
      <c r="BC58" s="190"/>
      <c r="BD58" s="191">
        <f>IF($BE$3="４週",BB58/4,IF($BE$3="暦月",(BB58/($BE$8/7)),""))</f>
        <v>0</v>
      </c>
      <c r="BE58" s="190"/>
      <c r="BF58" s="255"/>
      <c r="BG58" s="256"/>
      <c r="BH58" s="256"/>
      <c r="BI58" s="256"/>
      <c r="BJ58" s="257"/>
    </row>
    <row r="59" spans="2:62" ht="20.25" customHeight="1" x14ac:dyDescent="0.4">
      <c r="B59" s="187">
        <f>B57+1</f>
        <v>23</v>
      </c>
      <c r="C59" s="263"/>
      <c r="D59" s="264"/>
      <c r="E59" s="139"/>
      <c r="F59" s="140"/>
      <c r="G59" s="139"/>
      <c r="H59" s="140"/>
      <c r="I59" s="267"/>
      <c r="J59" s="268"/>
      <c r="K59" s="271"/>
      <c r="L59" s="272"/>
      <c r="M59" s="272"/>
      <c r="N59" s="264"/>
      <c r="O59" s="245"/>
      <c r="P59" s="246"/>
      <c r="Q59" s="246"/>
      <c r="R59" s="246"/>
      <c r="S59" s="247"/>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183"/>
      <c r="BC59" s="184"/>
      <c r="BD59" s="185"/>
      <c r="BE59" s="186"/>
      <c r="BF59" s="252"/>
      <c r="BG59" s="253"/>
      <c r="BH59" s="253"/>
      <c r="BI59" s="253"/>
      <c r="BJ59" s="254"/>
    </row>
    <row r="60" spans="2:62" ht="20.25" customHeight="1" x14ac:dyDescent="0.4">
      <c r="B60" s="188"/>
      <c r="C60" s="265"/>
      <c r="D60" s="266"/>
      <c r="E60" s="139"/>
      <c r="F60" s="140">
        <f>C59</f>
        <v>0</v>
      </c>
      <c r="G60" s="139"/>
      <c r="H60" s="140">
        <f>I59</f>
        <v>0</v>
      </c>
      <c r="I60" s="269"/>
      <c r="J60" s="270"/>
      <c r="K60" s="273"/>
      <c r="L60" s="274"/>
      <c r="M60" s="274"/>
      <c r="N60" s="266"/>
      <c r="O60" s="245"/>
      <c r="P60" s="246"/>
      <c r="Q60" s="246"/>
      <c r="R60" s="246"/>
      <c r="S60" s="247"/>
      <c r="T60" s="171" t="s">
        <v>134</v>
      </c>
      <c r="U60" s="114"/>
      <c r="V60" s="172"/>
      <c r="W60" s="149" t="str">
        <f>IF(W59="","",VLOOKUP(W59,シフト記号表!$C$6:$L$47,10,FALSE))</f>
        <v/>
      </c>
      <c r="X60" s="150" t="str">
        <f>IF(X59="","",VLOOKUP(X59,シフト記号表!$C$6:$L$47,10,FALSE))</f>
        <v/>
      </c>
      <c r="Y60" s="150" t="str">
        <f>IF(Y59="","",VLOOKUP(Y59,シフト記号表!$C$6:$L$47,10,FALSE))</f>
        <v/>
      </c>
      <c r="Z60" s="150" t="str">
        <f>IF(Z59="","",VLOOKUP(Z59,シフト記号表!$C$6:$L$47,10,FALSE))</f>
        <v/>
      </c>
      <c r="AA60" s="150" t="str">
        <f>IF(AA59="","",VLOOKUP(AA59,シフト記号表!$C$6:$L$47,10,FALSE))</f>
        <v/>
      </c>
      <c r="AB60" s="150" t="str">
        <f>IF(AB59="","",VLOOKUP(AB59,シフト記号表!$C$6:$L$47,10,FALSE))</f>
        <v/>
      </c>
      <c r="AC60" s="151" t="str">
        <f>IF(AC59="","",VLOOKUP(AC59,シフト記号表!$C$6:$L$47,10,FALSE))</f>
        <v/>
      </c>
      <c r="AD60" s="149" t="str">
        <f>IF(AD59="","",VLOOKUP(AD59,シフト記号表!$C$6:$L$47,10,FALSE))</f>
        <v/>
      </c>
      <c r="AE60" s="150" t="str">
        <f>IF(AE59="","",VLOOKUP(AE59,シフト記号表!$C$6:$L$47,10,FALSE))</f>
        <v/>
      </c>
      <c r="AF60" s="150" t="str">
        <f>IF(AF59="","",VLOOKUP(AF59,シフト記号表!$C$6:$L$47,10,FALSE))</f>
        <v/>
      </c>
      <c r="AG60" s="150" t="str">
        <f>IF(AG59="","",VLOOKUP(AG59,シフト記号表!$C$6:$L$47,10,FALSE))</f>
        <v/>
      </c>
      <c r="AH60" s="150" t="str">
        <f>IF(AH59="","",VLOOKUP(AH59,シフト記号表!$C$6:$L$47,10,FALSE))</f>
        <v/>
      </c>
      <c r="AI60" s="150" t="str">
        <f>IF(AI59="","",VLOOKUP(AI59,シフト記号表!$C$6:$L$47,10,FALSE))</f>
        <v/>
      </c>
      <c r="AJ60" s="151" t="str">
        <f>IF(AJ59="","",VLOOKUP(AJ59,シフト記号表!$C$6:$L$47,10,FALSE))</f>
        <v/>
      </c>
      <c r="AK60" s="149" t="str">
        <f>IF(AK59="","",VLOOKUP(AK59,シフト記号表!$C$6:$L$47,10,FALSE))</f>
        <v/>
      </c>
      <c r="AL60" s="150" t="str">
        <f>IF(AL59="","",VLOOKUP(AL59,シフト記号表!$C$6:$L$47,10,FALSE))</f>
        <v/>
      </c>
      <c r="AM60" s="150" t="str">
        <f>IF(AM59="","",VLOOKUP(AM59,シフト記号表!$C$6:$L$47,10,FALSE))</f>
        <v/>
      </c>
      <c r="AN60" s="150" t="str">
        <f>IF(AN59="","",VLOOKUP(AN59,シフト記号表!$C$6:$L$47,10,FALSE))</f>
        <v/>
      </c>
      <c r="AO60" s="150" t="str">
        <f>IF(AO59="","",VLOOKUP(AO59,シフト記号表!$C$6:$L$47,10,FALSE))</f>
        <v/>
      </c>
      <c r="AP60" s="150" t="str">
        <f>IF(AP59="","",VLOOKUP(AP59,シフト記号表!$C$6:$L$47,10,FALSE))</f>
        <v/>
      </c>
      <c r="AQ60" s="151" t="str">
        <f>IF(AQ59="","",VLOOKUP(AQ59,シフト記号表!$C$6:$L$47,10,FALSE))</f>
        <v/>
      </c>
      <c r="AR60" s="149" t="str">
        <f>IF(AR59="","",VLOOKUP(AR59,シフト記号表!$C$6:$L$47,10,FALSE))</f>
        <v/>
      </c>
      <c r="AS60" s="150" t="str">
        <f>IF(AS59="","",VLOOKUP(AS59,シフト記号表!$C$6:$L$47,10,FALSE))</f>
        <v/>
      </c>
      <c r="AT60" s="150" t="str">
        <f>IF(AT59="","",VLOOKUP(AT59,シフト記号表!$C$6:$L$47,10,FALSE))</f>
        <v/>
      </c>
      <c r="AU60" s="150" t="str">
        <f>IF(AU59="","",VLOOKUP(AU59,シフト記号表!$C$6:$L$47,10,FALSE))</f>
        <v/>
      </c>
      <c r="AV60" s="150" t="str">
        <f>IF(AV59="","",VLOOKUP(AV59,シフト記号表!$C$6:$L$47,10,FALSE))</f>
        <v/>
      </c>
      <c r="AW60" s="150" t="str">
        <f>IF(AW59="","",VLOOKUP(AW59,シフト記号表!$C$6:$L$47,10,FALSE))</f>
        <v/>
      </c>
      <c r="AX60" s="151" t="str">
        <f>IF(AX59="","",VLOOKUP(AX59,シフト記号表!$C$6:$L$47,10,FALSE))</f>
        <v/>
      </c>
      <c r="AY60" s="149" t="str">
        <f>IF(AY59="","",VLOOKUP(AY59,シフト記号表!$C$6:$L$47,10,FALSE))</f>
        <v/>
      </c>
      <c r="AZ60" s="150" t="str">
        <f>IF(AZ59="","",VLOOKUP(AZ59,シフト記号表!$C$6:$L$47,10,FALSE))</f>
        <v/>
      </c>
      <c r="BA60" s="150" t="str">
        <f>IF(BA59="","",VLOOKUP(BA59,シフト記号表!$C$6:$L$47,10,FALSE))</f>
        <v/>
      </c>
      <c r="BB60" s="189">
        <f>IF($BE$3="４週",SUM(W60:AX60),IF($BE$3="暦月",SUM(W60:BA60),""))</f>
        <v>0</v>
      </c>
      <c r="BC60" s="190"/>
      <c r="BD60" s="191">
        <f>IF($BE$3="４週",BB60/4,IF($BE$3="暦月",(BB60/($BE$8/7)),""))</f>
        <v>0</v>
      </c>
      <c r="BE60" s="190"/>
      <c r="BF60" s="255"/>
      <c r="BG60" s="256"/>
      <c r="BH60" s="256"/>
      <c r="BI60" s="256"/>
      <c r="BJ60" s="257"/>
    </row>
    <row r="61" spans="2:62" ht="20.25" customHeight="1" x14ac:dyDescent="0.4">
      <c r="B61" s="187">
        <f>B59+1</f>
        <v>24</v>
      </c>
      <c r="C61" s="263"/>
      <c r="D61" s="264"/>
      <c r="E61" s="139"/>
      <c r="F61" s="140"/>
      <c r="G61" s="139"/>
      <c r="H61" s="140"/>
      <c r="I61" s="267"/>
      <c r="J61" s="268"/>
      <c r="K61" s="271"/>
      <c r="L61" s="272"/>
      <c r="M61" s="272"/>
      <c r="N61" s="264"/>
      <c r="O61" s="245"/>
      <c r="P61" s="246"/>
      <c r="Q61" s="246"/>
      <c r="R61" s="246"/>
      <c r="S61" s="247"/>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183"/>
      <c r="BC61" s="184"/>
      <c r="BD61" s="185"/>
      <c r="BE61" s="186"/>
      <c r="BF61" s="252"/>
      <c r="BG61" s="253"/>
      <c r="BH61" s="253"/>
      <c r="BI61" s="253"/>
      <c r="BJ61" s="254"/>
    </row>
    <row r="62" spans="2:62" ht="20.25" customHeight="1" x14ac:dyDescent="0.4">
      <c r="B62" s="188"/>
      <c r="C62" s="265"/>
      <c r="D62" s="266"/>
      <c r="E62" s="139"/>
      <c r="F62" s="140">
        <f>C61</f>
        <v>0</v>
      </c>
      <c r="G62" s="139"/>
      <c r="H62" s="140">
        <f>I61</f>
        <v>0</v>
      </c>
      <c r="I62" s="269"/>
      <c r="J62" s="270"/>
      <c r="K62" s="273"/>
      <c r="L62" s="274"/>
      <c r="M62" s="274"/>
      <c r="N62" s="266"/>
      <c r="O62" s="245"/>
      <c r="P62" s="246"/>
      <c r="Q62" s="246"/>
      <c r="R62" s="246"/>
      <c r="S62" s="247"/>
      <c r="T62" s="171" t="s">
        <v>134</v>
      </c>
      <c r="U62" s="114"/>
      <c r="V62" s="172"/>
      <c r="W62" s="149" t="str">
        <f>IF(W61="","",VLOOKUP(W61,シフト記号表!$C$6:$L$47,10,FALSE))</f>
        <v/>
      </c>
      <c r="X62" s="150" t="str">
        <f>IF(X61="","",VLOOKUP(X61,シフト記号表!$C$6:$L$47,10,FALSE))</f>
        <v/>
      </c>
      <c r="Y62" s="150" t="str">
        <f>IF(Y61="","",VLOOKUP(Y61,シフト記号表!$C$6:$L$47,10,FALSE))</f>
        <v/>
      </c>
      <c r="Z62" s="150" t="str">
        <f>IF(Z61="","",VLOOKUP(Z61,シフト記号表!$C$6:$L$47,10,FALSE))</f>
        <v/>
      </c>
      <c r="AA62" s="150" t="str">
        <f>IF(AA61="","",VLOOKUP(AA61,シフト記号表!$C$6:$L$47,10,FALSE))</f>
        <v/>
      </c>
      <c r="AB62" s="150" t="str">
        <f>IF(AB61="","",VLOOKUP(AB61,シフト記号表!$C$6:$L$47,10,FALSE))</f>
        <v/>
      </c>
      <c r="AC62" s="151" t="str">
        <f>IF(AC61="","",VLOOKUP(AC61,シフト記号表!$C$6:$L$47,10,FALSE))</f>
        <v/>
      </c>
      <c r="AD62" s="149" t="str">
        <f>IF(AD61="","",VLOOKUP(AD61,シフト記号表!$C$6:$L$47,10,FALSE))</f>
        <v/>
      </c>
      <c r="AE62" s="150" t="str">
        <f>IF(AE61="","",VLOOKUP(AE61,シフト記号表!$C$6:$L$47,10,FALSE))</f>
        <v/>
      </c>
      <c r="AF62" s="150" t="str">
        <f>IF(AF61="","",VLOOKUP(AF61,シフト記号表!$C$6:$L$47,10,FALSE))</f>
        <v/>
      </c>
      <c r="AG62" s="150" t="str">
        <f>IF(AG61="","",VLOOKUP(AG61,シフト記号表!$C$6:$L$47,10,FALSE))</f>
        <v/>
      </c>
      <c r="AH62" s="150" t="str">
        <f>IF(AH61="","",VLOOKUP(AH61,シフト記号表!$C$6:$L$47,10,FALSE))</f>
        <v/>
      </c>
      <c r="AI62" s="150" t="str">
        <f>IF(AI61="","",VLOOKUP(AI61,シフト記号表!$C$6:$L$47,10,FALSE))</f>
        <v/>
      </c>
      <c r="AJ62" s="151" t="str">
        <f>IF(AJ61="","",VLOOKUP(AJ61,シフト記号表!$C$6:$L$47,10,FALSE))</f>
        <v/>
      </c>
      <c r="AK62" s="149" t="str">
        <f>IF(AK61="","",VLOOKUP(AK61,シフト記号表!$C$6:$L$47,10,FALSE))</f>
        <v/>
      </c>
      <c r="AL62" s="150" t="str">
        <f>IF(AL61="","",VLOOKUP(AL61,シフト記号表!$C$6:$L$47,10,FALSE))</f>
        <v/>
      </c>
      <c r="AM62" s="150" t="str">
        <f>IF(AM61="","",VLOOKUP(AM61,シフト記号表!$C$6:$L$47,10,FALSE))</f>
        <v/>
      </c>
      <c r="AN62" s="150" t="str">
        <f>IF(AN61="","",VLOOKUP(AN61,シフト記号表!$C$6:$L$47,10,FALSE))</f>
        <v/>
      </c>
      <c r="AO62" s="150" t="str">
        <f>IF(AO61="","",VLOOKUP(AO61,シフト記号表!$C$6:$L$47,10,FALSE))</f>
        <v/>
      </c>
      <c r="AP62" s="150" t="str">
        <f>IF(AP61="","",VLOOKUP(AP61,シフト記号表!$C$6:$L$47,10,FALSE))</f>
        <v/>
      </c>
      <c r="AQ62" s="151" t="str">
        <f>IF(AQ61="","",VLOOKUP(AQ61,シフト記号表!$C$6:$L$47,10,FALSE))</f>
        <v/>
      </c>
      <c r="AR62" s="149" t="str">
        <f>IF(AR61="","",VLOOKUP(AR61,シフト記号表!$C$6:$L$47,10,FALSE))</f>
        <v/>
      </c>
      <c r="AS62" s="150" t="str">
        <f>IF(AS61="","",VLOOKUP(AS61,シフト記号表!$C$6:$L$47,10,FALSE))</f>
        <v/>
      </c>
      <c r="AT62" s="150" t="str">
        <f>IF(AT61="","",VLOOKUP(AT61,シフト記号表!$C$6:$L$47,10,FALSE))</f>
        <v/>
      </c>
      <c r="AU62" s="150" t="str">
        <f>IF(AU61="","",VLOOKUP(AU61,シフト記号表!$C$6:$L$47,10,FALSE))</f>
        <v/>
      </c>
      <c r="AV62" s="150" t="str">
        <f>IF(AV61="","",VLOOKUP(AV61,シフト記号表!$C$6:$L$47,10,FALSE))</f>
        <v/>
      </c>
      <c r="AW62" s="150" t="str">
        <f>IF(AW61="","",VLOOKUP(AW61,シフト記号表!$C$6:$L$47,10,FALSE))</f>
        <v/>
      </c>
      <c r="AX62" s="151" t="str">
        <f>IF(AX61="","",VLOOKUP(AX61,シフト記号表!$C$6:$L$47,10,FALSE))</f>
        <v/>
      </c>
      <c r="AY62" s="149" t="str">
        <f>IF(AY61="","",VLOOKUP(AY61,シフト記号表!$C$6:$L$47,10,FALSE))</f>
        <v/>
      </c>
      <c r="AZ62" s="150" t="str">
        <f>IF(AZ61="","",VLOOKUP(AZ61,シフト記号表!$C$6:$L$47,10,FALSE))</f>
        <v/>
      </c>
      <c r="BA62" s="150" t="str">
        <f>IF(BA61="","",VLOOKUP(BA61,シフト記号表!$C$6:$L$47,10,FALSE))</f>
        <v/>
      </c>
      <c r="BB62" s="189">
        <f>IF($BE$3="４週",SUM(W62:AX62),IF($BE$3="暦月",SUM(W62:BA62),""))</f>
        <v>0</v>
      </c>
      <c r="BC62" s="190"/>
      <c r="BD62" s="191">
        <f>IF($BE$3="４週",BB62/4,IF($BE$3="暦月",(BB62/($BE$8/7)),""))</f>
        <v>0</v>
      </c>
      <c r="BE62" s="190"/>
      <c r="BF62" s="255"/>
      <c r="BG62" s="256"/>
      <c r="BH62" s="256"/>
      <c r="BI62" s="256"/>
      <c r="BJ62" s="257"/>
    </row>
    <row r="63" spans="2:62" ht="20.25" customHeight="1" x14ac:dyDescent="0.4">
      <c r="B63" s="187">
        <f>B61+1</f>
        <v>25</v>
      </c>
      <c r="C63" s="263"/>
      <c r="D63" s="264"/>
      <c r="E63" s="139"/>
      <c r="F63" s="140"/>
      <c r="G63" s="139"/>
      <c r="H63" s="140"/>
      <c r="I63" s="267"/>
      <c r="J63" s="268"/>
      <c r="K63" s="271"/>
      <c r="L63" s="272"/>
      <c r="M63" s="272"/>
      <c r="N63" s="264"/>
      <c r="O63" s="245"/>
      <c r="P63" s="246"/>
      <c r="Q63" s="246"/>
      <c r="R63" s="246"/>
      <c r="S63" s="247"/>
      <c r="T63" s="109" t="s">
        <v>18</v>
      </c>
      <c r="U63" s="110"/>
      <c r="V63" s="111"/>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8"/>
      <c r="BC63" s="249"/>
      <c r="BD63" s="250"/>
      <c r="BE63" s="251"/>
      <c r="BF63" s="252"/>
      <c r="BG63" s="253"/>
      <c r="BH63" s="253"/>
      <c r="BI63" s="253"/>
      <c r="BJ63" s="254"/>
    </row>
    <row r="64" spans="2:62" ht="20.25" customHeight="1" thickBot="1" x14ac:dyDescent="0.45">
      <c r="B64" s="323"/>
      <c r="C64" s="301"/>
      <c r="D64" s="302"/>
      <c r="E64" s="165"/>
      <c r="F64" s="166">
        <f>C63</f>
        <v>0</v>
      </c>
      <c r="G64" s="165"/>
      <c r="H64" s="166">
        <f>I63</f>
        <v>0</v>
      </c>
      <c r="I64" s="303"/>
      <c r="J64" s="304"/>
      <c r="K64" s="305"/>
      <c r="L64" s="306"/>
      <c r="M64" s="306"/>
      <c r="N64" s="302"/>
      <c r="O64" s="291"/>
      <c r="P64" s="292"/>
      <c r="Q64" s="292"/>
      <c r="R64" s="292"/>
      <c r="S64" s="293"/>
      <c r="T64" s="167" t="s">
        <v>134</v>
      </c>
      <c r="U64" s="168"/>
      <c r="V64" s="169"/>
      <c r="W64" s="152" t="str">
        <f>IF(W63="","",VLOOKUP(W63,シフト記号表!$C$6:$L$47,10,FALSE))</f>
        <v/>
      </c>
      <c r="X64" s="153" t="str">
        <f>IF(X63="","",VLOOKUP(X63,シフト記号表!$C$6:$L$47,10,FALSE))</f>
        <v/>
      </c>
      <c r="Y64" s="153" t="str">
        <f>IF(Y63="","",VLOOKUP(Y63,シフト記号表!$C$6:$L$47,10,FALSE))</f>
        <v/>
      </c>
      <c r="Z64" s="153" t="str">
        <f>IF(Z63="","",VLOOKUP(Z63,シフト記号表!$C$6:$L$47,10,FALSE))</f>
        <v/>
      </c>
      <c r="AA64" s="153" t="str">
        <f>IF(AA63="","",VLOOKUP(AA63,シフト記号表!$C$6:$L$47,10,FALSE))</f>
        <v/>
      </c>
      <c r="AB64" s="153" t="str">
        <f>IF(AB63="","",VLOOKUP(AB63,シフト記号表!$C$6:$L$47,10,FALSE))</f>
        <v/>
      </c>
      <c r="AC64" s="154" t="str">
        <f>IF(AC63="","",VLOOKUP(AC63,シフト記号表!$C$6:$L$47,10,FALSE))</f>
        <v/>
      </c>
      <c r="AD64" s="152" t="str">
        <f>IF(AD63="","",VLOOKUP(AD63,シフト記号表!$C$6:$L$47,10,FALSE))</f>
        <v/>
      </c>
      <c r="AE64" s="153" t="str">
        <f>IF(AE63="","",VLOOKUP(AE63,シフト記号表!$C$6:$L$47,10,FALSE))</f>
        <v/>
      </c>
      <c r="AF64" s="153" t="str">
        <f>IF(AF63="","",VLOOKUP(AF63,シフト記号表!$C$6:$L$47,10,FALSE))</f>
        <v/>
      </c>
      <c r="AG64" s="153" t="str">
        <f>IF(AG63="","",VLOOKUP(AG63,シフト記号表!$C$6:$L$47,10,FALSE))</f>
        <v/>
      </c>
      <c r="AH64" s="153" t="str">
        <f>IF(AH63="","",VLOOKUP(AH63,シフト記号表!$C$6:$L$47,10,FALSE))</f>
        <v/>
      </c>
      <c r="AI64" s="153" t="str">
        <f>IF(AI63="","",VLOOKUP(AI63,シフト記号表!$C$6:$L$47,10,FALSE))</f>
        <v/>
      </c>
      <c r="AJ64" s="154" t="str">
        <f>IF(AJ63="","",VLOOKUP(AJ63,シフト記号表!$C$6:$L$47,10,FALSE))</f>
        <v/>
      </c>
      <c r="AK64" s="152" t="str">
        <f>IF(AK63="","",VLOOKUP(AK63,シフト記号表!$C$6:$L$47,10,FALSE))</f>
        <v/>
      </c>
      <c r="AL64" s="153" t="str">
        <f>IF(AL63="","",VLOOKUP(AL63,シフト記号表!$C$6:$L$47,10,FALSE))</f>
        <v/>
      </c>
      <c r="AM64" s="153" t="str">
        <f>IF(AM63="","",VLOOKUP(AM63,シフト記号表!$C$6:$L$47,10,FALSE))</f>
        <v/>
      </c>
      <c r="AN64" s="153" t="str">
        <f>IF(AN63="","",VLOOKUP(AN63,シフト記号表!$C$6:$L$47,10,FALSE))</f>
        <v/>
      </c>
      <c r="AO64" s="153" t="str">
        <f>IF(AO63="","",VLOOKUP(AO63,シフト記号表!$C$6:$L$47,10,FALSE))</f>
        <v/>
      </c>
      <c r="AP64" s="153" t="str">
        <f>IF(AP63="","",VLOOKUP(AP63,シフト記号表!$C$6:$L$47,10,FALSE))</f>
        <v/>
      </c>
      <c r="AQ64" s="154" t="str">
        <f>IF(AQ63="","",VLOOKUP(AQ63,シフト記号表!$C$6:$L$47,10,FALSE))</f>
        <v/>
      </c>
      <c r="AR64" s="152" t="str">
        <f>IF(AR63="","",VLOOKUP(AR63,シフト記号表!$C$6:$L$47,10,FALSE))</f>
        <v/>
      </c>
      <c r="AS64" s="153" t="str">
        <f>IF(AS63="","",VLOOKUP(AS63,シフト記号表!$C$6:$L$47,10,FALSE))</f>
        <v/>
      </c>
      <c r="AT64" s="153" t="str">
        <f>IF(AT63="","",VLOOKUP(AT63,シフト記号表!$C$6:$L$47,10,FALSE))</f>
        <v/>
      </c>
      <c r="AU64" s="153" t="str">
        <f>IF(AU63="","",VLOOKUP(AU63,シフト記号表!$C$6:$L$47,10,FALSE))</f>
        <v/>
      </c>
      <c r="AV64" s="153" t="str">
        <f>IF(AV63="","",VLOOKUP(AV63,シフト記号表!$C$6:$L$47,10,FALSE))</f>
        <v/>
      </c>
      <c r="AW64" s="153" t="str">
        <f>IF(AW63="","",VLOOKUP(AW63,シフト記号表!$C$6:$L$47,10,FALSE))</f>
        <v/>
      </c>
      <c r="AX64" s="154" t="str">
        <f>IF(AX63="","",VLOOKUP(AX63,シフト記号表!$C$6:$L$47,10,FALSE))</f>
        <v/>
      </c>
      <c r="AY64" s="152" t="str">
        <f>IF(AY63="","",VLOOKUP(AY63,シフト記号表!$C$6:$L$47,10,FALSE))</f>
        <v/>
      </c>
      <c r="AZ64" s="153" t="str">
        <f>IF(AZ63="","",VLOOKUP(AZ63,シフト記号表!$C$6:$L$47,10,FALSE))</f>
        <v/>
      </c>
      <c r="BA64" s="153" t="str">
        <f>IF(BA63="","",VLOOKUP(BA63,シフト記号表!$C$6:$L$47,10,FALSE))</f>
        <v/>
      </c>
      <c r="BB64" s="297">
        <f>IF($BE$3="４週",SUM(W64:AX64),IF($BE$3="暦月",SUM(W64:BA64),""))</f>
        <v>0</v>
      </c>
      <c r="BC64" s="298"/>
      <c r="BD64" s="299">
        <f>IF($BE$3="４週",BB64/4,IF($BE$3="暦月",(BB64/($BE$8/7)),""))</f>
        <v>0</v>
      </c>
      <c r="BE64" s="298"/>
      <c r="BF64" s="294"/>
      <c r="BG64" s="295"/>
      <c r="BH64" s="295"/>
      <c r="BI64" s="295"/>
      <c r="BJ64" s="296"/>
    </row>
    <row r="65" spans="2:62" ht="20.25" customHeight="1" x14ac:dyDescent="0.4">
      <c r="B65" s="48"/>
      <c r="C65" s="67"/>
      <c r="D65" s="67"/>
      <c r="E65" s="67"/>
      <c r="F65" s="67"/>
      <c r="G65" s="67"/>
      <c r="H65" s="67"/>
      <c r="I65" s="155"/>
      <c r="J65" s="155"/>
      <c r="K65" s="67"/>
      <c r="L65" s="67"/>
      <c r="M65" s="67"/>
      <c r="N65" s="67"/>
      <c r="O65" s="156"/>
      <c r="P65" s="156"/>
      <c r="Q65" s="156"/>
      <c r="R65" s="68"/>
      <c r="S65" s="68"/>
      <c r="T65" s="68"/>
      <c r="U65" s="69"/>
      <c r="V65" s="70"/>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2"/>
      <c r="BE65" s="72"/>
      <c r="BF65" s="156"/>
      <c r="BG65" s="156"/>
      <c r="BH65" s="156"/>
      <c r="BI65" s="156"/>
      <c r="BJ65" s="156"/>
    </row>
    <row r="66" spans="2:62" ht="20.25" customHeight="1" x14ac:dyDescent="0.4"/>
    <row r="67" spans="2:62" ht="20.25" customHeight="1" x14ac:dyDescent="0.4"/>
    <row r="68" spans="2:62" ht="20.25" customHeight="1" x14ac:dyDescent="0.4"/>
    <row r="69" spans="2:62" ht="20.25" customHeight="1" x14ac:dyDescent="0.4"/>
    <row r="70" spans="2:62" ht="20.25" customHeight="1" x14ac:dyDescent="0.4"/>
    <row r="71" spans="2:62" ht="20.25" customHeight="1" x14ac:dyDescent="0.4"/>
    <row r="72" spans="2:62" ht="20.25" customHeight="1" x14ac:dyDescent="0.4"/>
    <row r="73" spans="2:62" ht="20.25" customHeight="1" x14ac:dyDescent="0.4"/>
    <row r="74" spans="2:62" ht="20.25" customHeight="1" x14ac:dyDescent="0.4"/>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105" spans="1:59" x14ac:dyDescent="0.4">
      <c r="AQ105" s="13"/>
      <c r="AR105" s="13"/>
      <c r="AS105" s="13"/>
      <c r="AT105" s="13"/>
      <c r="AU105" s="13"/>
      <c r="AV105" s="13"/>
      <c r="AW105" s="13"/>
      <c r="AX105" s="13"/>
      <c r="AY105" s="13"/>
      <c r="AZ105" s="10"/>
      <c r="BA105" s="10"/>
      <c r="BB105" s="10"/>
      <c r="BC105" s="10"/>
      <c r="BD105" s="10"/>
      <c r="BE105" s="10"/>
    </row>
    <row r="106" spans="1:59" x14ac:dyDescent="0.4">
      <c r="AQ106" s="13"/>
      <c r="AR106" s="13"/>
      <c r="AS106" s="13"/>
      <c r="AT106" s="13"/>
      <c r="AU106" s="13"/>
      <c r="AV106" s="13"/>
      <c r="AW106" s="13"/>
      <c r="AX106" s="13"/>
      <c r="AY106" s="13"/>
      <c r="AZ106" s="10"/>
      <c r="BA106" s="10"/>
      <c r="BB106" s="10"/>
      <c r="BC106" s="10"/>
      <c r="BD106" s="10"/>
      <c r="BE106" s="10"/>
    </row>
    <row r="111" spans="1:59" x14ac:dyDescent="0.4">
      <c r="A111" s="11"/>
      <c r="B111" s="11"/>
      <c r="C111" s="12"/>
      <c r="D111" s="12"/>
      <c r="E111" s="12"/>
      <c r="F111" s="12"/>
      <c r="G111" s="12"/>
      <c r="H111" s="12"/>
      <c r="I111" s="12"/>
      <c r="J111" s="12"/>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O111" s="13"/>
      <c r="AP111" s="13"/>
      <c r="BF111" s="10"/>
      <c r="BG111" s="10"/>
    </row>
    <row r="112" spans="1:59" x14ac:dyDescent="0.4">
      <c r="A112" s="11"/>
      <c r="B112" s="11"/>
      <c r="C112" s="12"/>
      <c r="D112" s="12"/>
      <c r="E112" s="12"/>
      <c r="F112" s="12"/>
      <c r="G112" s="12"/>
      <c r="H112" s="12"/>
      <c r="I112" s="12"/>
      <c r="J112" s="12"/>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3"/>
      <c r="AP112" s="13"/>
      <c r="BF112" s="10"/>
      <c r="BG112" s="10"/>
    </row>
    <row r="113" spans="1:18" x14ac:dyDescent="0.4">
      <c r="A113" s="11"/>
      <c r="B113" s="11"/>
      <c r="C113" s="14"/>
      <c r="D113" s="14"/>
      <c r="E113" s="14"/>
      <c r="F113" s="14"/>
      <c r="G113" s="14"/>
      <c r="H113" s="14"/>
      <c r="I113" s="14"/>
      <c r="J113" s="14"/>
      <c r="K113" s="12"/>
      <c r="L113" s="12"/>
      <c r="M113" s="11"/>
      <c r="N113" s="11"/>
      <c r="O113" s="11"/>
      <c r="P113" s="11"/>
      <c r="Q113" s="11"/>
      <c r="R113" s="11"/>
    </row>
    <row r="114" spans="1:18" x14ac:dyDescent="0.4">
      <c r="A114" s="11"/>
      <c r="B114" s="11"/>
      <c r="C114" s="14"/>
      <c r="D114" s="14"/>
      <c r="E114" s="14"/>
      <c r="F114" s="14"/>
      <c r="G114" s="14"/>
      <c r="H114" s="14"/>
      <c r="I114" s="14"/>
      <c r="J114" s="14"/>
      <c r="K114" s="12"/>
      <c r="L114" s="12"/>
      <c r="M114" s="11"/>
      <c r="N114" s="11"/>
      <c r="O114" s="11"/>
      <c r="P114" s="11"/>
      <c r="Q114" s="11"/>
      <c r="R114" s="11"/>
    </row>
    <row r="115" spans="1:18" x14ac:dyDescent="0.4">
      <c r="C115" s="3"/>
      <c r="D115" s="3"/>
      <c r="E115" s="3"/>
      <c r="F115" s="3"/>
      <c r="G115" s="3"/>
      <c r="H115" s="3"/>
      <c r="I115" s="3"/>
      <c r="J115" s="3"/>
    </row>
    <row r="116" spans="1:18" x14ac:dyDescent="0.4">
      <c r="C116" s="3"/>
      <c r="D116" s="3"/>
      <c r="E116" s="3"/>
      <c r="F116" s="3"/>
      <c r="G116" s="3"/>
      <c r="H116" s="3"/>
      <c r="I116" s="3"/>
      <c r="J116" s="3"/>
    </row>
    <row r="117" spans="1:18" x14ac:dyDescent="0.4">
      <c r="C117" s="3"/>
      <c r="D117" s="3"/>
      <c r="E117" s="3"/>
      <c r="F117" s="3"/>
      <c r="G117" s="3"/>
      <c r="H117" s="3"/>
      <c r="I117" s="3"/>
      <c r="J117" s="3"/>
    </row>
    <row r="118" spans="1:18" x14ac:dyDescent="0.4">
      <c r="C118" s="3"/>
      <c r="D118" s="3"/>
      <c r="E118" s="3"/>
      <c r="F118" s="3"/>
      <c r="G118" s="3"/>
      <c r="H118" s="3"/>
      <c r="I118" s="3"/>
      <c r="J118" s="3"/>
    </row>
  </sheetData>
  <sheetProtection sheet="1" insertRows="0" deleteRows="0"/>
  <mergeCells count="218">
    <mergeCell ref="O63:S64"/>
    <mergeCell ref="BB63:BC63"/>
    <mergeCell ref="BD63:BE63"/>
    <mergeCell ref="BF63:BJ64"/>
    <mergeCell ref="BB64:BC64"/>
    <mergeCell ref="BD64:BE64"/>
    <mergeCell ref="C63:D64"/>
    <mergeCell ref="I63:J64"/>
    <mergeCell ref="K63:N64"/>
    <mergeCell ref="O61:S62"/>
    <mergeCell ref="BF61:BJ62"/>
    <mergeCell ref="C61:D62"/>
    <mergeCell ref="I61:J62"/>
    <mergeCell ref="K61:N62"/>
    <mergeCell ref="O59:S60"/>
    <mergeCell ref="BF59:BJ60"/>
    <mergeCell ref="C59:D60"/>
    <mergeCell ref="I59:J60"/>
    <mergeCell ref="K59:N60"/>
    <mergeCell ref="O57:S58"/>
    <mergeCell ref="BF57:BJ58"/>
    <mergeCell ref="C57:D58"/>
    <mergeCell ref="I57:J58"/>
    <mergeCell ref="K57:N58"/>
    <mergeCell ref="O55:S56"/>
    <mergeCell ref="BF55:BJ56"/>
    <mergeCell ref="C55:D56"/>
    <mergeCell ref="I55:J56"/>
    <mergeCell ref="K55:N56"/>
    <mergeCell ref="O53:S54"/>
    <mergeCell ref="BF53:BJ54"/>
    <mergeCell ref="C53:D54"/>
    <mergeCell ref="I53:J54"/>
    <mergeCell ref="K53:N54"/>
    <mergeCell ref="O51:S52"/>
    <mergeCell ref="BF51:BJ52"/>
    <mergeCell ref="C51:D52"/>
    <mergeCell ref="I51:J52"/>
    <mergeCell ref="K51:N52"/>
    <mergeCell ref="O49:S50"/>
    <mergeCell ref="BF49:BJ50"/>
    <mergeCell ref="C49:D50"/>
    <mergeCell ref="I49:J50"/>
    <mergeCell ref="K49:N50"/>
    <mergeCell ref="O47:S48"/>
    <mergeCell ref="BF47:BJ48"/>
    <mergeCell ref="C47:D48"/>
    <mergeCell ref="I47:J48"/>
    <mergeCell ref="K47:N48"/>
    <mergeCell ref="O45:S46"/>
    <mergeCell ref="BF45:BJ46"/>
    <mergeCell ref="C45:D46"/>
    <mergeCell ref="I45:J46"/>
    <mergeCell ref="K45:N46"/>
    <mergeCell ref="O43:S44"/>
    <mergeCell ref="BF43:BJ44"/>
    <mergeCell ref="C43:D44"/>
    <mergeCell ref="I43:J44"/>
    <mergeCell ref="K43:N44"/>
    <mergeCell ref="O41:S42"/>
    <mergeCell ref="BF41:BJ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BB16:BE16">
    <cfRule type="expression" dxfId="258" priority="235">
      <formula>INDIRECT(ADDRESS(ROW(),COLUMN()))=TRUNC(INDIRECT(ADDRESS(ROW(),COLUMN())))</formula>
    </cfRule>
  </conditionalFormatting>
  <conditionalFormatting sqref="BB18:BE18">
    <cfRule type="expression" dxfId="257" priority="234">
      <formula>INDIRECT(ADDRESS(ROW(),COLUMN()))=TRUNC(INDIRECT(ADDRESS(ROW(),COLUMN())))</formula>
    </cfRule>
  </conditionalFormatting>
  <conditionalFormatting sqref="BB20:BE20">
    <cfRule type="expression" dxfId="256" priority="233">
      <formula>INDIRECT(ADDRESS(ROW(),COLUMN()))=TRUNC(INDIRECT(ADDRESS(ROW(),COLUMN())))</formula>
    </cfRule>
  </conditionalFormatting>
  <conditionalFormatting sqref="BB22:BE22">
    <cfRule type="expression" dxfId="255" priority="232">
      <formula>INDIRECT(ADDRESS(ROW(),COLUMN()))=TRUNC(INDIRECT(ADDRESS(ROW(),COLUMN())))</formula>
    </cfRule>
  </conditionalFormatting>
  <conditionalFormatting sqref="BB24:BE24">
    <cfRule type="expression" dxfId="254" priority="231">
      <formula>INDIRECT(ADDRESS(ROW(),COLUMN()))=TRUNC(INDIRECT(ADDRESS(ROW(),COLUMN())))</formula>
    </cfRule>
  </conditionalFormatting>
  <conditionalFormatting sqref="BB26:BE26">
    <cfRule type="expression" dxfId="253" priority="230">
      <formula>INDIRECT(ADDRESS(ROW(),COLUMN()))=TRUNC(INDIRECT(ADDRESS(ROW(),COLUMN())))</formula>
    </cfRule>
  </conditionalFormatting>
  <conditionalFormatting sqref="BB28:BE28">
    <cfRule type="expression" dxfId="252" priority="229">
      <formula>INDIRECT(ADDRESS(ROW(),COLUMN()))=TRUNC(INDIRECT(ADDRESS(ROW(),COLUMN())))</formula>
    </cfRule>
  </conditionalFormatting>
  <conditionalFormatting sqref="BB30:BE30">
    <cfRule type="expression" dxfId="251" priority="228">
      <formula>INDIRECT(ADDRESS(ROW(),COLUMN()))=TRUNC(INDIRECT(ADDRESS(ROW(),COLUMN())))</formula>
    </cfRule>
  </conditionalFormatting>
  <conditionalFormatting sqref="BB32:BE32">
    <cfRule type="expression" dxfId="250" priority="227">
      <formula>INDIRECT(ADDRESS(ROW(),COLUMN()))=TRUNC(INDIRECT(ADDRESS(ROW(),COLUMN())))</formula>
    </cfRule>
  </conditionalFormatting>
  <conditionalFormatting sqref="BB34:BE34">
    <cfRule type="expression" dxfId="249" priority="226">
      <formula>INDIRECT(ADDRESS(ROW(),COLUMN()))=TRUNC(INDIRECT(ADDRESS(ROW(),COLUMN())))</formula>
    </cfRule>
  </conditionalFormatting>
  <conditionalFormatting sqref="BB36:BE36">
    <cfRule type="expression" dxfId="248" priority="225">
      <formula>INDIRECT(ADDRESS(ROW(),COLUMN()))=TRUNC(INDIRECT(ADDRESS(ROW(),COLUMN())))</formula>
    </cfRule>
  </conditionalFormatting>
  <conditionalFormatting sqref="BB38:BE38">
    <cfRule type="expression" dxfId="247" priority="224">
      <formula>INDIRECT(ADDRESS(ROW(),COLUMN()))=TRUNC(INDIRECT(ADDRESS(ROW(),COLUMN())))</formula>
    </cfRule>
  </conditionalFormatting>
  <conditionalFormatting sqref="BB40:BE40">
    <cfRule type="expression" dxfId="246" priority="223">
      <formula>INDIRECT(ADDRESS(ROW(),COLUMN()))=TRUNC(INDIRECT(ADDRESS(ROW(),COLUMN())))</formula>
    </cfRule>
  </conditionalFormatting>
  <conditionalFormatting sqref="BB42:BE42">
    <cfRule type="expression" dxfId="245" priority="222">
      <formula>INDIRECT(ADDRESS(ROW(),COLUMN()))=TRUNC(INDIRECT(ADDRESS(ROW(),COLUMN())))</formula>
    </cfRule>
  </conditionalFormatting>
  <conditionalFormatting sqref="BB44:BE44">
    <cfRule type="expression" dxfId="244" priority="221">
      <formula>INDIRECT(ADDRESS(ROW(),COLUMN()))=TRUNC(INDIRECT(ADDRESS(ROW(),COLUMN())))</formula>
    </cfRule>
  </conditionalFormatting>
  <conditionalFormatting sqref="BB46:BE46">
    <cfRule type="expression" dxfId="243" priority="220">
      <formula>INDIRECT(ADDRESS(ROW(),COLUMN()))=TRUNC(INDIRECT(ADDRESS(ROW(),COLUMN())))</formula>
    </cfRule>
  </conditionalFormatting>
  <conditionalFormatting sqref="BB48:BE48">
    <cfRule type="expression" dxfId="242" priority="219">
      <formula>INDIRECT(ADDRESS(ROW(),COLUMN()))=TRUNC(INDIRECT(ADDRESS(ROW(),COLUMN())))</formula>
    </cfRule>
  </conditionalFormatting>
  <conditionalFormatting sqref="BB50:BE50">
    <cfRule type="expression" dxfId="241" priority="218">
      <formula>INDIRECT(ADDRESS(ROW(),COLUMN()))=TRUNC(INDIRECT(ADDRESS(ROW(),COLUMN())))</formula>
    </cfRule>
  </conditionalFormatting>
  <conditionalFormatting sqref="BB52:BE52">
    <cfRule type="expression" dxfId="240" priority="217">
      <formula>INDIRECT(ADDRESS(ROW(),COLUMN()))=TRUNC(INDIRECT(ADDRESS(ROW(),COLUMN())))</formula>
    </cfRule>
  </conditionalFormatting>
  <conditionalFormatting sqref="BB54:BE54">
    <cfRule type="expression" dxfId="239" priority="216">
      <formula>INDIRECT(ADDRESS(ROW(),COLUMN()))=TRUNC(INDIRECT(ADDRESS(ROW(),COLUMN())))</formula>
    </cfRule>
  </conditionalFormatting>
  <conditionalFormatting sqref="BB56:BE56">
    <cfRule type="expression" dxfId="238" priority="215">
      <formula>INDIRECT(ADDRESS(ROW(),COLUMN()))=TRUNC(INDIRECT(ADDRESS(ROW(),COLUMN())))</formula>
    </cfRule>
  </conditionalFormatting>
  <conditionalFormatting sqref="BB58:BE58">
    <cfRule type="expression" dxfId="237" priority="214">
      <formula>INDIRECT(ADDRESS(ROW(),COLUMN()))=TRUNC(INDIRECT(ADDRESS(ROW(),COLUMN())))</formula>
    </cfRule>
  </conditionalFormatting>
  <conditionalFormatting sqref="BB60:BE60">
    <cfRule type="expression" dxfId="236" priority="213">
      <formula>INDIRECT(ADDRESS(ROW(),COLUMN()))=TRUNC(INDIRECT(ADDRESS(ROW(),COLUMN())))</formula>
    </cfRule>
  </conditionalFormatting>
  <conditionalFormatting sqref="BB62:BE62">
    <cfRule type="expression" dxfId="235" priority="212">
      <formula>INDIRECT(ADDRESS(ROW(),COLUMN()))=TRUNC(INDIRECT(ADDRESS(ROW(),COLUMN())))</formula>
    </cfRule>
  </conditionalFormatting>
  <conditionalFormatting sqref="W16:BA16">
    <cfRule type="expression" dxfId="229" priority="171">
      <formula>INDIRECT(ADDRESS(ROW(),COLUMN()))=TRUNC(INDIRECT(ADDRESS(ROW(),COLUMN())))</formula>
    </cfRule>
  </conditionalFormatting>
  <conditionalFormatting sqref="W18:BA18">
    <cfRule type="expression" dxfId="228" priority="200">
      <formula>INDIRECT(ADDRESS(ROW(),COLUMN()))=TRUNC(INDIRECT(ADDRESS(ROW(),COLUMN())))</formula>
    </cfRule>
  </conditionalFormatting>
  <conditionalFormatting sqref="W20:BA20">
    <cfRule type="expression" dxfId="226" priority="170">
      <formula>INDIRECT(ADDRESS(ROW(),COLUMN()))=TRUNC(INDIRECT(ADDRESS(ROW(),COLUMN())))</formula>
    </cfRule>
  </conditionalFormatting>
  <conditionalFormatting sqref="W22:BA22">
    <cfRule type="expression" dxfId="225" priority="169">
      <formula>INDIRECT(ADDRESS(ROW(),COLUMN()))=TRUNC(INDIRECT(ADDRESS(ROW(),COLUMN())))</formula>
    </cfRule>
  </conditionalFormatting>
  <conditionalFormatting sqref="W24:BA24">
    <cfRule type="expression" dxfId="224" priority="168">
      <formula>INDIRECT(ADDRESS(ROW(),COLUMN()))=TRUNC(INDIRECT(ADDRESS(ROW(),COLUMN())))</formula>
    </cfRule>
  </conditionalFormatting>
  <conditionalFormatting sqref="W26:BA26">
    <cfRule type="expression" dxfId="223" priority="167">
      <formula>INDIRECT(ADDRESS(ROW(),COLUMN()))=TRUNC(INDIRECT(ADDRESS(ROW(),COLUMN())))</formula>
    </cfRule>
  </conditionalFormatting>
  <conditionalFormatting sqref="W28:BA28">
    <cfRule type="expression" dxfId="222" priority="166">
      <formula>INDIRECT(ADDRESS(ROW(),COLUMN()))=TRUNC(INDIRECT(ADDRESS(ROW(),COLUMN())))</formula>
    </cfRule>
  </conditionalFormatting>
  <conditionalFormatting sqref="W30:BA30">
    <cfRule type="expression" dxfId="221" priority="165">
      <formula>INDIRECT(ADDRESS(ROW(),COLUMN()))=TRUNC(INDIRECT(ADDRESS(ROW(),COLUMN())))</formula>
    </cfRule>
  </conditionalFormatting>
  <conditionalFormatting sqref="W32:BA32">
    <cfRule type="expression" dxfId="220" priority="164">
      <formula>INDIRECT(ADDRESS(ROW(),COLUMN()))=TRUNC(INDIRECT(ADDRESS(ROW(),COLUMN())))</formula>
    </cfRule>
  </conditionalFormatting>
  <conditionalFormatting sqref="W34:BA34">
    <cfRule type="expression" dxfId="219" priority="163">
      <formula>INDIRECT(ADDRESS(ROW(),COLUMN()))=TRUNC(INDIRECT(ADDRESS(ROW(),COLUMN())))</formula>
    </cfRule>
  </conditionalFormatting>
  <conditionalFormatting sqref="W36:BA36">
    <cfRule type="expression" dxfId="218" priority="162">
      <formula>INDIRECT(ADDRESS(ROW(),COLUMN()))=TRUNC(INDIRECT(ADDRESS(ROW(),COLUMN())))</formula>
    </cfRule>
  </conditionalFormatting>
  <conditionalFormatting sqref="W38:BA38">
    <cfRule type="expression" dxfId="217" priority="161">
      <formula>INDIRECT(ADDRESS(ROW(),COLUMN()))=TRUNC(INDIRECT(ADDRESS(ROW(),COLUMN())))</formula>
    </cfRule>
  </conditionalFormatting>
  <conditionalFormatting sqref="W40:BA40">
    <cfRule type="expression" dxfId="216" priority="160">
      <formula>INDIRECT(ADDRESS(ROW(),COLUMN()))=TRUNC(INDIRECT(ADDRESS(ROW(),COLUMN())))</formula>
    </cfRule>
  </conditionalFormatting>
  <conditionalFormatting sqref="W42:BA42">
    <cfRule type="expression" dxfId="215" priority="159">
      <formula>INDIRECT(ADDRESS(ROW(),COLUMN()))=TRUNC(INDIRECT(ADDRESS(ROW(),COLUMN())))</formula>
    </cfRule>
  </conditionalFormatting>
  <conditionalFormatting sqref="W44:BA44">
    <cfRule type="expression" dxfId="214" priority="158">
      <formula>INDIRECT(ADDRESS(ROW(),COLUMN()))=TRUNC(INDIRECT(ADDRESS(ROW(),COLUMN())))</formula>
    </cfRule>
  </conditionalFormatting>
  <conditionalFormatting sqref="W46:BA46">
    <cfRule type="expression" dxfId="213" priority="157">
      <formula>INDIRECT(ADDRESS(ROW(),COLUMN()))=TRUNC(INDIRECT(ADDRESS(ROW(),COLUMN())))</formula>
    </cfRule>
  </conditionalFormatting>
  <conditionalFormatting sqref="W48:BA48">
    <cfRule type="expression" dxfId="212" priority="156">
      <formula>INDIRECT(ADDRESS(ROW(),COLUMN()))=TRUNC(INDIRECT(ADDRESS(ROW(),COLUMN())))</formula>
    </cfRule>
  </conditionalFormatting>
  <conditionalFormatting sqref="W50:BA50">
    <cfRule type="expression" dxfId="211" priority="155">
      <formula>INDIRECT(ADDRESS(ROW(),COLUMN()))=TRUNC(INDIRECT(ADDRESS(ROW(),COLUMN())))</formula>
    </cfRule>
  </conditionalFormatting>
  <conditionalFormatting sqref="W52:BA52">
    <cfRule type="expression" dxfId="210" priority="154">
      <formula>INDIRECT(ADDRESS(ROW(),COLUMN()))=TRUNC(INDIRECT(ADDRESS(ROW(),COLUMN())))</formula>
    </cfRule>
  </conditionalFormatting>
  <conditionalFormatting sqref="W54:BA54">
    <cfRule type="expression" dxfId="209" priority="153">
      <formula>INDIRECT(ADDRESS(ROW(),COLUMN()))=TRUNC(INDIRECT(ADDRESS(ROW(),COLUMN())))</formula>
    </cfRule>
  </conditionalFormatting>
  <conditionalFormatting sqref="W56:BA56">
    <cfRule type="expression" dxfId="208" priority="152">
      <formula>INDIRECT(ADDRESS(ROW(),COLUMN()))=TRUNC(INDIRECT(ADDRESS(ROW(),COLUMN())))</formula>
    </cfRule>
  </conditionalFormatting>
  <conditionalFormatting sqref="W58:BA58">
    <cfRule type="expression" dxfId="207" priority="151">
      <formula>INDIRECT(ADDRESS(ROW(),COLUMN()))=TRUNC(INDIRECT(ADDRESS(ROW(),COLUMN())))</formula>
    </cfRule>
  </conditionalFormatting>
  <conditionalFormatting sqref="W60:BA60">
    <cfRule type="expression" dxfId="206" priority="150">
      <formula>INDIRECT(ADDRESS(ROW(),COLUMN()))=TRUNC(INDIRECT(ADDRESS(ROW(),COLUMN())))</formula>
    </cfRule>
  </conditionalFormatting>
  <conditionalFormatting sqref="W62:BA62">
    <cfRule type="expression" dxfId="205" priority="149">
      <formula>INDIRECT(ADDRESS(ROW(),COLUMN()))=TRUNC(INDIRECT(ADDRESS(ROW(),COLUMN())))</formula>
    </cfRule>
  </conditionalFormatting>
  <conditionalFormatting sqref="BB64:BE64">
    <cfRule type="expression" dxfId="60" priority="2">
      <formula>INDIRECT(ADDRESS(ROW(),COLUMN()))=TRUNC(INDIRECT(ADDRESS(ROW(),COLUMN())))</formula>
    </cfRule>
  </conditionalFormatting>
  <conditionalFormatting sqref="W64:BA64">
    <cfRule type="expression" dxfId="59" priority="1">
      <formula>INDIRECT(ADDRESS(ROW(),COLUMN()))=TRUNC(INDIRECT(ADDRESS(ROW(),COLUMN())))</formula>
    </cfRule>
  </conditionalFormatting>
  <dataValidations count="8">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formula1>シフト記号表</formula1>
    </dataValidation>
    <dataValidation type="list" allowBlank="1" showInputMessage="1" sqref="C15:D64">
      <formula1>職種</formula1>
    </dataValidation>
    <dataValidation type="list" allowBlank="1" showInputMessage="1" sqref="I15:J64">
      <formula1>"A, B, C, D"</formula1>
    </dataValidation>
    <dataValidation type="list" errorStyle="warning" allowBlank="1" showInputMessage="1" error="リストにない場合のみ、入力してください。" sqref="K15:N64">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BO128"/>
  <sheetViews>
    <sheetView showGridLines="0" view="pageBreakPreview" zoomScale="75" zoomScaleNormal="55" zoomScaleSheetLayoutView="75" workbookViewId="0">
      <selection activeCell="AT2" sqref="AT2:BI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204</v>
      </c>
      <c r="D1" s="5"/>
      <c r="E1" s="5"/>
      <c r="F1" s="5"/>
      <c r="G1" s="5"/>
      <c r="H1" s="5"/>
      <c r="I1" s="5"/>
      <c r="J1" s="5"/>
      <c r="M1" s="7" t="s">
        <v>0</v>
      </c>
      <c r="P1" s="5"/>
      <c r="Q1" s="5"/>
      <c r="R1" s="5"/>
      <c r="S1" s="5"/>
      <c r="T1" s="5"/>
      <c r="U1" s="5"/>
      <c r="V1" s="5"/>
      <c r="W1" s="5"/>
      <c r="AS1" s="9" t="s">
        <v>30</v>
      </c>
      <c r="AT1" s="193" t="s">
        <v>173</v>
      </c>
      <c r="AU1" s="194"/>
      <c r="AV1" s="194"/>
      <c r="AW1" s="194"/>
      <c r="AX1" s="194"/>
      <c r="AY1" s="194"/>
      <c r="AZ1" s="194"/>
      <c r="BA1" s="194"/>
      <c r="BB1" s="194"/>
      <c r="BC1" s="194"/>
      <c r="BD1" s="194"/>
      <c r="BE1" s="194"/>
      <c r="BF1" s="194"/>
      <c r="BG1" s="194"/>
      <c r="BH1" s="194"/>
      <c r="BI1" s="194"/>
      <c r="BJ1" s="9" t="s">
        <v>2</v>
      </c>
    </row>
    <row r="2" spans="2:67" s="8" customFormat="1" ht="20.25" customHeight="1" x14ac:dyDescent="0.4">
      <c r="J2" s="7"/>
      <c r="M2" s="7"/>
      <c r="N2" s="7"/>
      <c r="P2" s="9"/>
      <c r="Q2" s="9"/>
      <c r="R2" s="9"/>
      <c r="S2" s="9"/>
      <c r="T2" s="9"/>
      <c r="U2" s="9"/>
      <c r="V2" s="9"/>
      <c r="W2" s="9"/>
      <c r="AB2" s="119" t="s">
        <v>27</v>
      </c>
      <c r="AC2" s="195">
        <v>3</v>
      </c>
      <c r="AD2" s="195"/>
      <c r="AE2" s="119" t="s">
        <v>28</v>
      </c>
      <c r="AF2" s="196">
        <f>IF(AC2=0,"",YEAR(DATE(2018+AC2,1,1)))</f>
        <v>2021</v>
      </c>
      <c r="AG2" s="196"/>
      <c r="AH2" s="120" t="s">
        <v>29</v>
      </c>
      <c r="AI2" s="120" t="s">
        <v>1</v>
      </c>
      <c r="AJ2" s="195">
        <v>4</v>
      </c>
      <c r="AK2" s="195"/>
      <c r="AL2" s="120" t="s">
        <v>24</v>
      </c>
      <c r="AS2" s="9" t="s">
        <v>31</v>
      </c>
      <c r="AT2" s="195" t="s">
        <v>110</v>
      </c>
      <c r="AU2" s="195"/>
      <c r="AV2" s="195"/>
      <c r="AW2" s="195"/>
      <c r="AX2" s="195"/>
      <c r="AY2" s="195"/>
      <c r="AZ2" s="195"/>
      <c r="BA2" s="195"/>
      <c r="BB2" s="195"/>
      <c r="BC2" s="195"/>
      <c r="BD2" s="195"/>
      <c r="BE2" s="195"/>
      <c r="BF2" s="195"/>
      <c r="BG2" s="195"/>
      <c r="BH2" s="195"/>
      <c r="BI2" s="195"/>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197" t="s">
        <v>131</v>
      </c>
      <c r="BF3" s="198"/>
      <c r="BG3" s="198"/>
      <c r="BH3" s="199"/>
      <c r="BI3" s="9"/>
    </row>
    <row r="4" spans="2:67" s="8" customFormat="1" ht="20.25" customHeight="1" x14ac:dyDescent="0.4">
      <c r="B4" s="31"/>
      <c r="C4" s="31"/>
      <c r="D4" s="31"/>
      <c r="E4" s="31"/>
      <c r="F4" s="31"/>
      <c r="G4" s="31"/>
      <c r="H4" s="31"/>
      <c r="I4" s="31"/>
      <c r="J4" s="143"/>
      <c r="K4" s="31"/>
      <c r="L4" s="31"/>
      <c r="M4" s="143"/>
      <c r="N4" s="31"/>
      <c r="O4" s="144"/>
      <c r="P4" s="144"/>
      <c r="Q4" s="144"/>
      <c r="R4" s="144"/>
      <c r="S4" s="144"/>
      <c r="T4" s="144"/>
      <c r="U4" s="144"/>
      <c r="V4" s="31"/>
      <c r="W4" s="31"/>
      <c r="X4" s="31"/>
      <c r="Y4" s="31"/>
      <c r="Z4" s="31"/>
      <c r="AA4" s="31"/>
      <c r="AB4" s="31"/>
      <c r="AC4" s="145"/>
      <c r="AD4" s="145"/>
      <c r="AE4" s="146"/>
      <c r="AF4" s="147"/>
      <c r="AG4" s="146"/>
      <c r="AH4" s="31"/>
      <c r="AI4" s="31"/>
      <c r="AJ4" s="31"/>
      <c r="AK4" s="31"/>
      <c r="AL4" s="31"/>
      <c r="AM4" s="31"/>
      <c r="AN4" s="31"/>
      <c r="AO4" s="31"/>
      <c r="AP4" s="31"/>
      <c r="AQ4" s="31"/>
      <c r="AR4" s="31"/>
      <c r="BD4" s="18" t="s">
        <v>133</v>
      </c>
      <c r="BE4" s="197" t="s">
        <v>132</v>
      </c>
      <c r="BF4" s="198"/>
      <c r="BG4" s="198"/>
      <c r="BH4" s="199"/>
      <c r="BI4" s="9"/>
    </row>
    <row r="5" spans="2:67" s="8" customFormat="1" ht="9" customHeight="1" x14ac:dyDescent="0.4">
      <c r="B5" s="31"/>
      <c r="C5" s="31"/>
      <c r="D5" s="31"/>
      <c r="E5" s="31"/>
      <c r="F5" s="31"/>
      <c r="G5" s="31"/>
      <c r="H5" s="31"/>
      <c r="I5" s="31"/>
      <c r="J5" s="143"/>
      <c r="K5" s="31"/>
      <c r="L5" s="31"/>
      <c r="M5" s="143"/>
      <c r="N5" s="31"/>
      <c r="O5" s="144"/>
      <c r="P5" s="144"/>
      <c r="Q5" s="144"/>
      <c r="R5" s="144"/>
      <c r="S5" s="144"/>
      <c r="T5" s="144"/>
      <c r="U5" s="144"/>
      <c r="V5" s="31"/>
      <c r="W5" s="31"/>
      <c r="X5" s="31"/>
      <c r="Y5" s="31"/>
      <c r="Z5" s="31"/>
      <c r="AA5" s="31"/>
      <c r="AB5" s="31"/>
      <c r="AC5" s="148"/>
      <c r="AD5" s="148"/>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138</v>
      </c>
      <c r="AP6" s="29"/>
      <c r="AQ6" s="29"/>
      <c r="AR6" s="29"/>
      <c r="AS6" s="6"/>
      <c r="AT6" s="6"/>
      <c r="AU6" s="6"/>
      <c r="AW6" s="37"/>
      <c r="AX6" s="37"/>
      <c r="AY6" s="2"/>
      <c r="AZ6" s="6"/>
      <c r="BA6" s="232">
        <v>40</v>
      </c>
      <c r="BB6" s="233"/>
      <c r="BC6" s="2" t="s">
        <v>22</v>
      </c>
      <c r="BD6" s="6"/>
      <c r="BE6" s="232">
        <v>160</v>
      </c>
      <c r="BF6" s="233"/>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34">
        <f>DAY(EOMONTH(DATE(AF2,AJ2,1),0))</f>
        <v>30</v>
      </c>
      <c r="BF8" s="235"/>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236" t="s">
        <v>20</v>
      </c>
      <c r="C10" s="223" t="s">
        <v>142</v>
      </c>
      <c r="D10" s="202"/>
      <c r="E10" s="121"/>
      <c r="F10" s="122"/>
      <c r="G10" s="121"/>
      <c r="H10" s="122"/>
      <c r="I10" s="239" t="s">
        <v>180</v>
      </c>
      <c r="J10" s="240"/>
      <c r="K10" s="200" t="s">
        <v>181</v>
      </c>
      <c r="L10" s="201"/>
      <c r="M10" s="201"/>
      <c r="N10" s="202"/>
      <c r="O10" s="200" t="s">
        <v>182</v>
      </c>
      <c r="P10" s="201"/>
      <c r="Q10" s="201"/>
      <c r="R10" s="201"/>
      <c r="S10" s="202"/>
      <c r="T10" s="173"/>
      <c r="U10" s="173"/>
      <c r="V10" s="174"/>
      <c r="W10" s="209" t="s">
        <v>183</v>
      </c>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1" t="str">
        <f>IF(BE3="４週","(9)1～4週目の勤務時間数合計","(9)1か月の勤務時間数　合計")</f>
        <v>(9)1～4週目の勤務時間数合計</v>
      </c>
      <c r="BC10" s="212"/>
      <c r="BD10" s="217" t="s">
        <v>184</v>
      </c>
      <c r="BE10" s="218"/>
      <c r="BF10" s="223" t="s">
        <v>185</v>
      </c>
      <c r="BG10" s="201"/>
      <c r="BH10" s="201"/>
      <c r="BI10" s="201"/>
      <c r="BJ10" s="224"/>
    </row>
    <row r="11" spans="2:67" ht="20.25" customHeight="1" x14ac:dyDescent="0.4">
      <c r="B11" s="237"/>
      <c r="C11" s="225"/>
      <c r="D11" s="205"/>
      <c r="E11" s="123"/>
      <c r="F11" s="124"/>
      <c r="G11" s="123"/>
      <c r="H11" s="124"/>
      <c r="I11" s="241"/>
      <c r="J11" s="242"/>
      <c r="K11" s="203"/>
      <c r="L11" s="204"/>
      <c r="M11" s="204"/>
      <c r="N11" s="205"/>
      <c r="O11" s="203"/>
      <c r="P11" s="204"/>
      <c r="Q11" s="204"/>
      <c r="R11" s="204"/>
      <c r="S11" s="205"/>
      <c r="T11" s="175"/>
      <c r="U11" s="175"/>
      <c r="V11" s="176"/>
      <c r="W11" s="229" t="s">
        <v>11</v>
      </c>
      <c r="X11" s="229"/>
      <c r="Y11" s="229"/>
      <c r="Z11" s="229"/>
      <c r="AA11" s="229"/>
      <c r="AB11" s="229"/>
      <c r="AC11" s="230"/>
      <c r="AD11" s="231" t="s">
        <v>12</v>
      </c>
      <c r="AE11" s="229"/>
      <c r="AF11" s="229"/>
      <c r="AG11" s="229"/>
      <c r="AH11" s="229"/>
      <c r="AI11" s="229"/>
      <c r="AJ11" s="230"/>
      <c r="AK11" s="231" t="s">
        <v>13</v>
      </c>
      <c r="AL11" s="229"/>
      <c r="AM11" s="229"/>
      <c r="AN11" s="229"/>
      <c r="AO11" s="229"/>
      <c r="AP11" s="229"/>
      <c r="AQ11" s="230"/>
      <c r="AR11" s="231" t="s">
        <v>14</v>
      </c>
      <c r="AS11" s="229"/>
      <c r="AT11" s="229"/>
      <c r="AU11" s="229"/>
      <c r="AV11" s="229"/>
      <c r="AW11" s="229"/>
      <c r="AX11" s="230"/>
      <c r="AY11" s="231" t="s">
        <v>15</v>
      </c>
      <c r="AZ11" s="229"/>
      <c r="BA11" s="229"/>
      <c r="BB11" s="213"/>
      <c r="BC11" s="214"/>
      <c r="BD11" s="219"/>
      <c r="BE11" s="220"/>
      <c r="BF11" s="225"/>
      <c r="BG11" s="204"/>
      <c r="BH11" s="204"/>
      <c r="BI11" s="204"/>
      <c r="BJ11" s="226"/>
    </row>
    <row r="12" spans="2:67" ht="20.25" customHeight="1" x14ac:dyDescent="0.4">
      <c r="B12" s="237"/>
      <c r="C12" s="225"/>
      <c r="D12" s="205"/>
      <c r="E12" s="123"/>
      <c r="F12" s="124"/>
      <c r="G12" s="123"/>
      <c r="H12" s="124"/>
      <c r="I12" s="241"/>
      <c r="J12" s="242"/>
      <c r="K12" s="203"/>
      <c r="L12" s="204"/>
      <c r="M12" s="204"/>
      <c r="N12" s="205"/>
      <c r="O12" s="203"/>
      <c r="P12" s="204"/>
      <c r="Q12" s="204"/>
      <c r="R12" s="204"/>
      <c r="S12" s="205"/>
      <c r="T12" s="175"/>
      <c r="U12" s="175"/>
      <c r="V12" s="176"/>
      <c r="W12" s="127">
        <v>1</v>
      </c>
      <c r="X12" s="128">
        <v>2</v>
      </c>
      <c r="Y12" s="128">
        <v>3</v>
      </c>
      <c r="Z12" s="128">
        <v>4</v>
      </c>
      <c r="AA12" s="128">
        <v>5</v>
      </c>
      <c r="AB12" s="128">
        <v>6</v>
      </c>
      <c r="AC12" s="129">
        <v>7</v>
      </c>
      <c r="AD12" s="130">
        <v>8</v>
      </c>
      <c r="AE12" s="128">
        <v>9</v>
      </c>
      <c r="AF12" s="128">
        <v>10</v>
      </c>
      <c r="AG12" s="128">
        <v>11</v>
      </c>
      <c r="AH12" s="128">
        <v>12</v>
      </c>
      <c r="AI12" s="128">
        <v>13</v>
      </c>
      <c r="AJ12" s="129">
        <v>14</v>
      </c>
      <c r="AK12" s="127">
        <v>15</v>
      </c>
      <c r="AL12" s="128">
        <v>16</v>
      </c>
      <c r="AM12" s="128">
        <v>17</v>
      </c>
      <c r="AN12" s="128">
        <v>18</v>
      </c>
      <c r="AO12" s="128">
        <v>19</v>
      </c>
      <c r="AP12" s="128">
        <v>20</v>
      </c>
      <c r="AQ12" s="129">
        <v>21</v>
      </c>
      <c r="AR12" s="130">
        <v>22</v>
      </c>
      <c r="AS12" s="128">
        <v>23</v>
      </c>
      <c r="AT12" s="128">
        <v>24</v>
      </c>
      <c r="AU12" s="128">
        <v>25</v>
      </c>
      <c r="AV12" s="128">
        <v>26</v>
      </c>
      <c r="AW12" s="128">
        <v>27</v>
      </c>
      <c r="AX12" s="129">
        <v>28</v>
      </c>
      <c r="AY12" s="131" t="str">
        <f>IF($BE$3="実績",IF(DAY(DATE($AF$2,$AJ$2,29))=29,29,""),"")</f>
        <v/>
      </c>
      <c r="AZ12" s="118" t="str">
        <f>IF($BE$3="実績",IF(DAY(DATE($AF$2,$AJ$2,30))=30,30,""),"")</f>
        <v/>
      </c>
      <c r="BA12" s="132" t="str">
        <f>IF($BE$3="実績",IF(DAY(DATE($AF$2,$AJ$2,31))=31,31,""),"")</f>
        <v/>
      </c>
      <c r="BB12" s="213"/>
      <c r="BC12" s="214"/>
      <c r="BD12" s="219"/>
      <c r="BE12" s="220"/>
      <c r="BF12" s="225"/>
      <c r="BG12" s="204"/>
      <c r="BH12" s="204"/>
      <c r="BI12" s="204"/>
      <c r="BJ12" s="226"/>
    </row>
    <row r="13" spans="2:67" ht="20.25" hidden="1" customHeight="1" x14ac:dyDescent="0.4">
      <c r="B13" s="237"/>
      <c r="C13" s="225"/>
      <c r="D13" s="205"/>
      <c r="E13" s="123"/>
      <c r="F13" s="124"/>
      <c r="G13" s="123"/>
      <c r="H13" s="124"/>
      <c r="I13" s="241"/>
      <c r="J13" s="242"/>
      <c r="K13" s="203"/>
      <c r="L13" s="204"/>
      <c r="M13" s="204"/>
      <c r="N13" s="205"/>
      <c r="O13" s="203"/>
      <c r="P13" s="204"/>
      <c r="Q13" s="204"/>
      <c r="R13" s="204"/>
      <c r="S13" s="205"/>
      <c r="T13" s="175"/>
      <c r="U13" s="175"/>
      <c r="V13" s="176"/>
      <c r="W13" s="127">
        <f>WEEKDAY(DATE($AF$2,$AJ$2,1))</f>
        <v>5</v>
      </c>
      <c r="X13" s="128">
        <f>WEEKDAY(DATE($AF$2,$AJ$2,2))</f>
        <v>6</v>
      </c>
      <c r="Y13" s="128">
        <f>WEEKDAY(DATE($AF$2,$AJ$2,3))</f>
        <v>7</v>
      </c>
      <c r="Z13" s="128">
        <f>WEEKDAY(DATE($AF$2,$AJ$2,4))</f>
        <v>1</v>
      </c>
      <c r="AA13" s="128">
        <f>WEEKDAY(DATE($AF$2,$AJ$2,5))</f>
        <v>2</v>
      </c>
      <c r="AB13" s="128">
        <f>WEEKDAY(DATE($AF$2,$AJ$2,6))</f>
        <v>3</v>
      </c>
      <c r="AC13" s="129">
        <f>WEEKDAY(DATE($AF$2,$AJ$2,7))</f>
        <v>4</v>
      </c>
      <c r="AD13" s="130">
        <f>WEEKDAY(DATE($AF$2,$AJ$2,8))</f>
        <v>5</v>
      </c>
      <c r="AE13" s="128">
        <f>WEEKDAY(DATE($AF$2,$AJ$2,9))</f>
        <v>6</v>
      </c>
      <c r="AF13" s="128">
        <f>WEEKDAY(DATE($AF$2,$AJ$2,10))</f>
        <v>7</v>
      </c>
      <c r="AG13" s="128">
        <f>WEEKDAY(DATE($AF$2,$AJ$2,11))</f>
        <v>1</v>
      </c>
      <c r="AH13" s="128">
        <f>WEEKDAY(DATE($AF$2,$AJ$2,12))</f>
        <v>2</v>
      </c>
      <c r="AI13" s="128">
        <f>WEEKDAY(DATE($AF$2,$AJ$2,13))</f>
        <v>3</v>
      </c>
      <c r="AJ13" s="129">
        <f>WEEKDAY(DATE($AF$2,$AJ$2,14))</f>
        <v>4</v>
      </c>
      <c r="AK13" s="130">
        <f>WEEKDAY(DATE($AF$2,$AJ$2,15))</f>
        <v>5</v>
      </c>
      <c r="AL13" s="128">
        <f>WEEKDAY(DATE($AF$2,$AJ$2,16))</f>
        <v>6</v>
      </c>
      <c r="AM13" s="128">
        <f>WEEKDAY(DATE($AF$2,$AJ$2,17))</f>
        <v>7</v>
      </c>
      <c r="AN13" s="128">
        <f>WEEKDAY(DATE($AF$2,$AJ$2,18))</f>
        <v>1</v>
      </c>
      <c r="AO13" s="128">
        <f>WEEKDAY(DATE($AF$2,$AJ$2,19))</f>
        <v>2</v>
      </c>
      <c r="AP13" s="128">
        <f>WEEKDAY(DATE($AF$2,$AJ$2,20))</f>
        <v>3</v>
      </c>
      <c r="AQ13" s="129">
        <f>WEEKDAY(DATE($AF$2,$AJ$2,21))</f>
        <v>4</v>
      </c>
      <c r="AR13" s="130">
        <f>WEEKDAY(DATE($AF$2,$AJ$2,22))</f>
        <v>5</v>
      </c>
      <c r="AS13" s="128">
        <f>WEEKDAY(DATE($AF$2,$AJ$2,23))</f>
        <v>6</v>
      </c>
      <c r="AT13" s="128">
        <f>WEEKDAY(DATE($AF$2,$AJ$2,24))</f>
        <v>7</v>
      </c>
      <c r="AU13" s="128">
        <f>WEEKDAY(DATE($AF$2,$AJ$2,25))</f>
        <v>1</v>
      </c>
      <c r="AV13" s="128">
        <f>WEEKDAY(DATE($AF$2,$AJ$2,26))</f>
        <v>2</v>
      </c>
      <c r="AW13" s="128">
        <f>WEEKDAY(DATE($AF$2,$AJ$2,27))</f>
        <v>3</v>
      </c>
      <c r="AX13" s="129">
        <f>WEEKDAY(DATE($AF$2,$AJ$2,28))</f>
        <v>4</v>
      </c>
      <c r="AY13" s="130">
        <f>IF(AY12=29,WEEKDAY(DATE($AF$2,$AJ$2,29)),0)</f>
        <v>0</v>
      </c>
      <c r="AZ13" s="128">
        <f>IF(AZ12=30,WEEKDAY(DATE($AF$2,$AJ$2,30)),0)</f>
        <v>0</v>
      </c>
      <c r="BA13" s="129">
        <f>IF(BA12=31,WEEKDAY(DATE($AF$2,$AJ$2,31)),0)</f>
        <v>0</v>
      </c>
      <c r="BB13" s="213"/>
      <c r="BC13" s="214"/>
      <c r="BD13" s="219"/>
      <c r="BE13" s="220"/>
      <c r="BF13" s="225"/>
      <c r="BG13" s="204"/>
      <c r="BH13" s="204"/>
      <c r="BI13" s="204"/>
      <c r="BJ13" s="226"/>
    </row>
    <row r="14" spans="2:67" ht="20.25" customHeight="1" thickBot="1" x14ac:dyDescent="0.45">
      <c r="B14" s="238"/>
      <c r="C14" s="227"/>
      <c r="D14" s="208"/>
      <c r="E14" s="125"/>
      <c r="F14" s="126"/>
      <c r="G14" s="125"/>
      <c r="H14" s="126"/>
      <c r="I14" s="243"/>
      <c r="J14" s="244"/>
      <c r="K14" s="206"/>
      <c r="L14" s="207"/>
      <c r="M14" s="207"/>
      <c r="N14" s="208"/>
      <c r="O14" s="206"/>
      <c r="P14" s="207"/>
      <c r="Q14" s="207"/>
      <c r="R14" s="207"/>
      <c r="S14" s="208"/>
      <c r="T14" s="177"/>
      <c r="U14" s="177"/>
      <c r="V14" s="178"/>
      <c r="W14" s="133" t="str">
        <f>IF(W13=1,"日",IF(W13=2,"月",IF(W13=3,"火",IF(W13=4,"水",IF(W13=5,"木",IF(W13=6,"金","土"))))))</f>
        <v>木</v>
      </c>
      <c r="X14" s="134" t="str">
        <f t="shared" ref="X14:AX14" si="0">IF(X13=1,"日",IF(X13=2,"月",IF(X13=3,"火",IF(X13=4,"水",IF(X13=5,"木",IF(X13=6,"金","土"))))))</f>
        <v>金</v>
      </c>
      <c r="Y14" s="134" t="str">
        <f t="shared" si="0"/>
        <v>土</v>
      </c>
      <c r="Z14" s="134" t="str">
        <f t="shared" si="0"/>
        <v>日</v>
      </c>
      <c r="AA14" s="134" t="str">
        <f t="shared" si="0"/>
        <v>月</v>
      </c>
      <c r="AB14" s="134" t="str">
        <f t="shared" si="0"/>
        <v>火</v>
      </c>
      <c r="AC14" s="135" t="str">
        <f t="shared" si="0"/>
        <v>水</v>
      </c>
      <c r="AD14" s="136" t="str">
        <f>IF(AD13=1,"日",IF(AD13=2,"月",IF(AD13=3,"火",IF(AD13=4,"水",IF(AD13=5,"木",IF(AD13=6,"金","土"))))))</f>
        <v>木</v>
      </c>
      <c r="AE14" s="134" t="str">
        <f t="shared" si="0"/>
        <v>金</v>
      </c>
      <c r="AF14" s="134" t="str">
        <f t="shared" si="0"/>
        <v>土</v>
      </c>
      <c r="AG14" s="134" t="str">
        <f t="shared" si="0"/>
        <v>日</v>
      </c>
      <c r="AH14" s="134" t="str">
        <f t="shared" si="0"/>
        <v>月</v>
      </c>
      <c r="AI14" s="134" t="str">
        <f t="shared" si="0"/>
        <v>火</v>
      </c>
      <c r="AJ14" s="135" t="str">
        <f t="shared" si="0"/>
        <v>水</v>
      </c>
      <c r="AK14" s="136" t="str">
        <f>IF(AK13=1,"日",IF(AK13=2,"月",IF(AK13=3,"火",IF(AK13=4,"水",IF(AK13=5,"木",IF(AK13=6,"金","土"))))))</f>
        <v>木</v>
      </c>
      <c r="AL14" s="134" t="str">
        <f t="shared" si="0"/>
        <v>金</v>
      </c>
      <c r="AM14" s="134" t="str">
        <f t="shared" si="0"/>
        <v>土</v>
      </c>
      <c r="AN14" s="134" t="str">
        <f t="shared" si="0"/>
        <v>日</v>
      </c>
      <c r="AO14" s="134" t="str">
        <f t="shared" si="0"/>
        <v>月</v>
      </c>
      <c r="AP14" s="134" t="str">
        <f t="shared" si="0"/>
        <v>火</v>
      </c>
      <c r="AQ14" s="135" t="str">
        <f t="shared" si="0"/>
        <v>水</v>
      </c>
      <c r="AR14" s="136" t="str">
        <f>IF(AR13=1,"日",IF(AR13=2,"月",IF(AR13=3,"火",IF(AR13=4,"水",IF(AR13=5,"木",IF(AR13=6,"金","土"))))))</f>
        <v>木</v>
      </c>
      <c r="AS14" s="134" t="str">
        <f t="shared" si="0"/>
        <v>金</v>
      </c>
      <c r="AT14" s="134" t="str">
        <f t="shared" si="0"/>
        <v>土</v>
      </c>
      <c r="AU14" s="134" t="str">
        <f t="shared" si="0"/>
        <v>日</v>
      </c>
      <c r="AV14" s="134" t="str">
        <f t="shared" si="0"/>
        <v>月</v>
      </c>
      <c r="AW14" s="134" t="str">
        <f t="shared" si="0"/>
        <v>火</v>
      </c>
      <c r="AX14" s="135" t="str">
        <f t="shared" si="0"/>
        <v>水</v>
      </c>
      <c r="AY14" s="134" t="str">
        <f>IF(AY13=1,"日",IF(AY13=2,"月",IF(AY13=3,"火",IF(AY13=4,"水",IF(AY13=5,"木",IF(AY13=6,"金",IF(AY13=0,"","土")))))))</f>
        <v/>
      </c>
      <c r="AZ14" s="134" t="str">
        <f>IF(AZ13=1,"日",IF(AZ13=2,"月",IF(AZ13=3,"火",IF(AZ13=4,"水",IF(AZ13=5,"木",IF(AZ13=6,"金",IF(AZ13=0,"","土")))))))</f>
        <v/>
      </c>
      <c r="BA14" s="134" t="str">
        <f>IF(BA13=1,"日",IF(BA13=2,"月",IF(BA13=3,"火",IF(BA13=4,"水",IF(BA13=5,"木",IF(BA13=6,"金",IF(BA13=0,"","土")))))))</f>
        <v/>
      </c>
      <c r="BB14" s="215"/>
      <c r="BC14" s="216"/>
      <c r="BD14" s="221"/>
      <c r="BE14" s="222"/>
      <c r="BF14" s="227"/>
      <c r="BG14" s="207"/>
      <c r="BH14" s="207"/>
      <c r="BI14" s="207"/>
      <c r="BJ14" s="228"/>
    </row>
    <row r="15" spans="2:67" ht="20.25" customHeight="1" x14ac:dyDescent="0.4">
      <c r="B15" s="261">
        <f>B13+1</f>
        <v>1</v>
      </c>
      <c r="C15" s="285" t="s">
        <v>70</v>
      </c>
      <c r="D15" s="286"/>
      <c r="E15" s="137"/>
      <c r="F15" s="138"/>
      <c r="G15" s="137"/>
      <c r="H15" s="138"/>
      <c r="I15" s="287" t="s">
        <v>186</v>
      </c>
      <c r="J15" s="288"/>
      <c r="K15" s="289" t="s">
        <v>89</v>
      </c>
      <c r="L15" s="290"/>
      <c r="M15" s="290"/>
      <c r="N15" s="286"/>
      <c r="O15" s="275" t="s">
        <v>87</v>
      </c>
      <c r="P15" s="276"/>
      <c r="Q15" s="276"/>
      <c r="R15" s="276"/>
      <c r="S15" s="277"/>
      <c r="T15" s="103" t="s">
        <v>18</v>
      </c>
      <c r="U15" s="104"/>
      <c r="V15" s="105"/>
      <c r="W15" s="96" t="s">
        <v>187</v>
      </c>
      <c r="X15" s="97" t="s">
        <v>188</v>
      </c>
      <c r="Y15" s="97"/>
      <c r="Z15" s="97"/>
      <c r="AA15" s="97" t="s">
        <v>188</v>
      </c>
      <c r="AB15" s="97" t="s">
        <v>58</v>
      </c>
      <c r="AC15" s="98" t="s">
        <v>58</v>
      </c>
      <c r="AD15" s="96" t="s">
        <v>58</v>
      </c>
      <c r="AE15" s="97" t="s">
        <v>188</v>
      </c>
      <c r="AF15" s="97"/>
      <c r="AG15" s="97"/>
      <c r="AH15" s="97" t="s">
        <v>188</v>
      </c>
      <c r="AI15" s="97" t="s">
        <v>58</v>
      </c>
      <c r="AJ15" s="98" t="s">
        <v>58</v>
      </c>
      <c r="AK15" s="96" t="s">
        <v>58</v>
      </c>
      <c r="AL15" s="97" t="s">
        <v>188</v>
      </c>
      <c r="AM15" s="97"/>
      <c r="AN15" s="97"/>
      <c r="AO15" s="97" t="s">
        <v>188</v>
      </c>
      <c r="AP15" s="97" t="s">
        <v>58</v>
      </c>
      <c r="AQ15" s="98" t="s">
        <v>58</v>
      </c>
      <c r="AR15" s="96" t="s">
        <v>58</v>
      </c>
      <c r="AS15" s="97" t="s">
        <v>188</v>
      </c>
      <c r="AT15" s="97"/>
      <c r="AU15" s="97"/>
      <c r="AV15" s="97" t="s">
        <v>188</v>
      </c>
      <c r="AW15" s="97" t="s">
        <v>58</v>
      </c>
      <c r="AX15" s="98" t="s">
        <v>58</v>
      </c>
      <c r="AY15" s="96"/>
      <c r="AZ15" s="97"/>
      <c r="BA15" s="97"/>
      <c r="BB15" s="278"/>
      <c r="BC15" s="279"/>
      <c r="BD15" s="280"/>
      <c r="BE15" s="281"/>
      <c r="BF15" s="282" t="s">
        <v>189</v>
      </c>
      <c r="BG15" s="283"/>
      <c r="BH15" s="283"/>
      <c r="BI15" s="283"/>
      <c r="BJ15" s="284"/>
    </row>
    <row r="16" spans="2:67" ht="20.25" customHeight="1" x14ac:dyDescent="0.4">
      <c r="B16" s="262"/>
      <c r="C16" s="265"/>
      <c r="D16" s="266"/>
      <c r="E16" s="139"/>
      <c r="F16" s="140" t="str">
        <f>C15</f>
        <v>管理者</v>
      </c>
      <c r="G16" s="139"/>
      <c r="H16" s="140" t="str">
        <f>I15</f>
        <v>B</v>
      </c>
      <c r="I16" s="269"/>
      <c r="J16" s="270"/>
      <c r="K16" s="273"/>
      <c r="L16" s="274"/>
      <c r="M16" s="274"/>
      <c r="N16" s="266"/>
      <c r="O16" s="245"/>
      <c r="P16" s="246"/>
      <c r="Q16" s="246"/>
      <c r="R16" s="246"/>
      <c r="S16" s="247"/>
      <c r="T16" s="106" t="s">
        <v>134</v>
      </c>
      <c r="U16" s="107"/>
      <c r="V16" s="108"/>
      <c r="W16" s="149">
        <f>IF(W15="","",VLOOKUP(W15,'【記載例】シフト記号表（勤務時間帯）'!$C$6:$L$47,10,FALSE))</f>
        <v>4</v>
      </c>
      <c r="X16" s="150">
        <f>IF(X15="","",VLOOKUP(X15,'【記載例】シフト記号表（勤務時間帯）'!$C$6:$L$47,10,FALSE))</f>
        <v>4</v>
      </c>
      <c r="Y16" s="150" t="str">
        <f>IF(Y15="","",VLOOKUP(Y15,'【記載例】シフト記号表（勤務時間帯）'!$C$6:$L$47,10,FALSE))</f>
        <v/>
      </c>
      <c r="Z16" s="150" t="str">
        <f>IF(Z15="","",VLOOKUP(Z15,'【記載例】シフト記号表（勤務時間帯）'!$C$6:$L$47,10,FALSE))</f>
        <v/>
      </c>
      <c r="AA16" s="150">
        <f>IF(AA15="","",VLOOKUP(AA15,'【記載例】シフト記号表（勤務時間帯）'!$C$6:$L$47,10,FALSE))</f>
        <v>4</v>
      </c>
      <c r="AB16" s="150">
        <f>IF(AB15="","",VLOOKUP(AB15,'【記載例】シフト記号表（勤務時間帯）'!$C$6:$L$47,10,FALSE))</f>
        <v>4</v>
      </c>
      <c r="AC16" s="151">
        <f>IF(AC15="","",VLOOKUP(AC15,'【記載例】シフト記号表（勤務時間帯）'!$C$6:$L$47,10,FALSE))</f>
        <v>4</v>
      </c>
      <c r="AD16" s="149">
        <f>IF(AD15="","",VLOOKUP(AD15,'【記載例】シフト記号表（勤務時間帯）'!$C$6:$L$47,10,FALSE))</f>
        <v>4</v>
      </c>
      <c r="AE16" s="150">
        <f>IF(AE15="","",VLOOKUP(AE15,'【記載例】シフト記号表（勤務時間帯）'!$C$6:$L$47,10,FALSE))</f>
        <v>4</v>
      </c>
      <c r="AF16" s="150" t="str">
        <f>IF(AF15="","",VLOOKUP(AF15,'【記載例】シフト記号表（勤務時間帯）'!$C$6:$L$47,10,FALSE))</f>
        <v/>
      </c>
      <c r="AG16" s="150" t="str">
        <f>IF(AG15="","",VLOOKUP(AG15,'【記載例】シフト記号表（勤務時間帯）'!$C$6:$L$47,10,FALSE))</f>
        <v/>
      </c>
      <c r="AH16" s="150">
        <f>IF(AH15="","",VLOOKUP(AH15,'【記載例】シフト記号表（勤務時間帯）'!$C$6:$L$47,10,FALSE))</f>
        <v>4</v>
      </c>
      <c r="AI16" s="150">
        <f>IF(AI15="","",VLOOKUP(AI15,'【記載例】シフト記号表（勤務時間帯）'!$C$6:$L$47,10,FALSE))</f>
        <v>4</v>
      </c>
      <c r="AJ16" s="151">
        <f>IF(AJ15="","",VLOOKUP(AJ15,'【記載例】シフト記号表（勤務時間帯）'!$C$6:$L$47,10,FALSE))</f>
        <v>4</v>
      </c>
      <c r="AK16" s="149">
        <f>IF(AK15="","",VLOOKUP(AK15,'【記載例】シフト記号表（勤務時間帯）'!$C$6:$L$47,10,FALSE))</f>
        <v>4</v>
      </c>
      <c r="AL16" s="150">
        <f>IF(AL15="","",VLOOKUP(AL15,'【記載例】シフト記号表（勤務時間帯）'!$C$6:$L$47,10,FALSE))</f>
        <v>4</v>
      </c>
      <c r="AM16" s="150" t="str">
        <f>IF(AM15="","",VLOOKUP(AM15,'【記載例】シフト記号表（勤務時間帯）'!$C$6:$L$47,10,FALSE))</f>
        <v/>
      </c>
      <c r="AN16" s="150" t="str">
        <f>IF(AN15="","",VLOOKUP(AN15,'【記載例】シフト記号表（勤務時間帯）'!$C$6:$L$47,10,FALSE))</f>
        <v/>
      </c>
      <c r="AO16" s="150">
        <f>IF(AO15="","",VLOOKUP(AO15,'【記載例】シフト記号表（勤務時間帯）'!$C$6:$L$47,10,FALSE))</f>
        <v>4</v>
      </c>
      <c r="AP16" s="150">
        <f>IF(AP15="","",VLOOKUP(AP15,'【記載例】シフト記号表（勤務時間帯）'!$C$6:$L$47,10,FALSE))</f>
        <v>4</v>
      </c>
      <c r="AQ16" s="151">
        <f>IF(AQ15="","",VLOOKUP(AQ15,'【記載例】シフト記号表（勤務時間帯）'!$C$6:$L$47,10,FALSE))</f>
        <v>4</v>
      </c>
      <c r="AR16" s="149">
        <f>IF(AR15="","",VLOOKUP(AR15,'【記載例】シフト記号表（勤務時間帯）'!$C$6:$L$47,10,FALSE))</f>
        <v>4</v>
      </c>
      <c r="AS16" s="150">
        <f>IF(AS15="","",VLOOKUP(AS15,'【記載例】シフト記号表（勤務時間帯）'!$C$6:$L$47,10,FALSE))</f>
        <v>4</v>
      </c>
      <c r="AT16" s="150" t="str">
        <f>IF(AT15="","",VLOOKUP(AT15,'【記載例】シフト記号表（勤務時間帯）'!$C$6:$L$47,10,FALSE))</f>
        <v/>
      </c>
      <c r="AU16" s="150" t="str">
        <f>IF(AU15="","",VLOOKUP(AU15,'【記載例】シフト記号表（勤務時間帯）'!$C$6:$L$47,10,FALSE))</f>
        <v/>
      </c>
      <c r="AV16" s="150">
        <f>IF(AV15="","",VLOOKUP(AV15,'【記載例】シフト記号表（勤務時間帯）'!$C$6:$L$47,10,FALSE))</f>
        <v>4</v>
      </c>
      <c r="AW16" s="150">
        <f>IF(AW15="","",VLOOKUP(AW15,'【記載例】シフト記号表（勤務時間帯）'!$C$6:$L$47,10,FALSE))</f>
        <v>4</v>
      </c>
      <c r="AX16" s="151">
        <f>IF(AX15="","",VLOOKUP(AX15,'【記載例】シフト記号表（勤務時間帯）'!$C$6:$L$47,10,FALSE))</f>
        <v>4</v>
      </c>
      <c r="AY16" s="149" t="str">
        <f>IF(AY15="","",VLOOKUP(AY15,'【記載例】シフト記号表（勤務時間帯）'!$C$6:$L$47,10,FALSE))</f>
        <v/>
      </c>
      <c r="AZ16" s="150" t="str">
        <f>IF(AZ15="","",VLOOKUP(AZ15,'【記載例】シフト記号表（勤務時間帯）'!$C$6:$L$47,10,FALSE))</f>
        <v/>
      </c>
      <c r="BA16" s="150" t="str">
        <f>IF(BA15="","",VLOOKUP(BA15,'【記載例】シフト記号表（勤務時間帯）'!$C$6:$L$47,10,FALSE))</f>
        <v/>
      </c>
      <c r="BB16" s="258">
        <f>IF($BE$3="４週",SUM(W16:AX16),IF($BE$3="暦月",SUM(W16:BA16),""))</f>
        <v>80</v>
      </c>
      <c r="BC16" s="259"/>
      <c r="BD16" s="260">
        <f>IF($BE$3="４週",BB16/4,IF($BE$3="暦月",(BB16/($BE$8/7)),""))</f>
        <v>20</v>
      </c>
      <c r="BE16" s="259"/>
      <c r="BF16" s="255"/>
      <c r="BG16" s="256"/>
      <c r="BH16" s="256"/>
      <c r="BI16" s="256"/>
      <c r="BJ16" s="257"/>
    </row>
    <row r="17" spans="2:62" ht="20.25" customHeight="1" x14ac:dyDescent="0.4">
      <c r="B17" s="261">
        <f>B15+1</f>
        <v>2</v>
      </c>
      <c r="C17" s="263" t="s">
        <v>144</v>
      </c>
      <c r="D17" s="264"/>
      <c r="E17" s="141"/>
      <c r="F17" s="142"/>
      <c r="G17" s="141"/>
      <c r="H17" s="142"/>
      <c r="I17" s="267" t="s">
        <v>88</v>
      </c>
      <c r="J17" s="268"/>
      <c r="K17" s="271" t="s">
        <v>101</v>
      </c>
      <c r="L17" s="272"/>
      <c r="M17" s="272"/>
      <c r="N17" s="264"/>
      <c r="O17" s="245" t="s">
        <v>102</v>
      </c>
      <c r="P17" s="246"/>
      <c r="Q17" s="246"/>
      <c r="R17" s="246"/>
      <c r="S17" s="247"/>
      <c r="T17" s="109" t="s">
        <v>18</v>
      </c>
      <c r="U17" s="110"/>
      <c r="V17" s="111"/>
      <c r="W17" s="99" t="s">
        <v>203</v>
      </c>
      <c r="X17" s="100" t="s">
        <v>203</v>
      </c>
      <c r="Y17" s="100" t="s">
        <v>203</v>
      </c>
      <c r="Z17" s="100"/>
      <c r="AA17" s="100"/>
      <c r="AB17" s="100" t="s">
        <v>39</v>
      </c>
      <c r="AC17" s="101" t="s">
        <v>203</v>
      </c>
      <c r="AD17" s="99" t="s">
        <v>203</v>
      </c>
      <c r="AE17" s="100" t="s">
        <v>203</v>
      </c>
      <c r="AF17" s="100" t="s">
        <v>203</v>
      </c>
      <c r="AG17" s="100"/>
      <c r="AH17" s="100"/>
      <c r="AI17" s="100" t="s">
        <v>39</v>
      </c>
      <c r="AJ17" s="101" t="s">
        <v>203</v>
      </c>
      <c r="AK17" s="99" t="s">
        <v>203</v>
      </c>
      <c r="AL17" s="100" t="s">
        <v>203</v>
      </c>
      <c r="AM17" s="100" t="s">
        <v>203</v>
      </c>
      <c r="AN17" s="100"/>
      <c r="AO17" s="100"/>
      <c r="AP17" s="100" t="s">
        <v>39</v>
      </c>
      <c r="AQ17" s="101" t="s">
        <v>203</v>
      </c>
      <c r="AR17" s="99" t="s">
        <v>203</v>
      </c>
      <c r="AS17" s="100" t="s">
        <v>203</v>
      </c>
      <c r="AT17" s="100" t="s">
        <v>203</v>
      </c>
      <c r="AU17" s="100"/>
      <c r="AV17" s="100"/>
      <c r="AW17" s="100" t="s">
        <v>39</v>
      </c>
      <c r="AX17" s="101" t="s">
        <v>203</v>
      </c>
      <c r="AY17" s="99"/>
      <c r="AZ17" s="100"/>
      <c r="BA17" s="102"/>
      <c r="BB17" s="248"/>
      <c r="BC17" s="249"/>
      <c r="BD17" s="250"/>
      <c r="BE17" s="251"/>
      <c r="BF17" s="252"/>
      <c r="BG17" s="253"/>
      <c r="BH17" s="253"/>
      <c r="BI17" s="253"/>
      <c r="BJ17" s="254"/>
    </row>
    <row r="18" spans="2:62" ht="20.25" customHeight="1" x14ac:dyDescent="0.4">
      <c r="B18" s="262"/>
      <c r="C18" s="265"/>
      <c r="D18" s="266"/>
      <c r="E18" s="139"/>
      <c r="F18" s="140" t="str">
        <f>C17</f>
        <v>オペレーター</v>
      </c>
      <c r="G18" s="139"/>
      <c r="H18" s="140" t="str">
        <f>I17</f>
        <v>A</v>
      </c>
      <c r="I18" s="269"/>
      <c r="J18" s="270"/>
      <c r="K18" s="273"/>
      <c r="L18" s="274"/>
      <c r="M18" s="274"/>
      <c r="N18" s="266"/>
      <c r="O18" s="245"/>
      <c r="P18" s="246"/>
      <c r="Q18" s="246"/>
      <c r="R18" s="246"/>
      <c r="S18" s="247"/>
      <c r="T18" s="106" t="s">
        <v>134</v>
      </c>
      <c r="U18" s="107"/>
      <c r="V18" s="108"/>
      <c r="W18" s="149">
        <f>IF(W17="","",VLOOKUP(W17,'【記載例】シフト記号表（勤務時間帯）'!$C$6:$L$47,10,FALSE))</f>
        <v>7.9999999999999964</v>
      </c>
      <c r="X18" s="150">
        <f>IF(X17="","",VLOOKUP(X17,'【記載例】シフト記号表（勤務時間帯）'!$C$6:$L$47,10,FALSE))</f>
        <v>7.9999999999999964</v>
      </c>
      <c r="Y18" s="150">
        <f>IF(Y17="","",VLOOKUP(Y17,'【記載例】シフト記号表（勤務時間帯）'!$C$6:$L$47,10,FALSE))</f>
        <v>7.9999999999999964</v>
      </c>
      <c r="Z18" s="150" t="str">
        <f>IF(Z17="","",VLOOKUP(Z17,'【記載例】シフト記号表（勤務時間帯）'!$C$6:$L$47,10,FALSE))</f>
        <v/>
      </c>
      <c r="AA18" s="150" t="str">
        <f>IF(AA17="","",VLOOKUP(AA17,'【記載例】シフト記号表（勤務時間帯）'!$C$6:$L$47,10,FALSE))</f>
        <v/>
      </c>
      <c r="AB18" s="150">
        <f>IF(AB17="","",VLOOKUP(AB17,'【記載例】シフト記号表（勤務時間帯）'!$C$6:$L$47,10,FALSE))</f>
        <v>7.9999999999999964</v>
      </c>
      <c r="AC18" s="151">
        <f>IF(AC17="","",VLOOKUP(AC17,'【記載例】シフト記号表（勤務時間帯）'!$C$6:$L$47,10,FALSE))</f>
        <v>7.9999999999999964</v>
      </c>
      <c r="AD18" s="149">
        <f>IF(AD17="","",VLOOKUP(AD17,'【記載例】シフト記号表（勤務時間帯）'!$C$6:$L$47,10,FALSE))</f>
        <v>7.9999999999999964</v>
      </c>
      <c r="AE18" s="150">
        <f>IF(AE17="","",VLOOKUP(AE17,'【記載例】シフト記号表（勤務時間帯）'!$C$6:$L$47,10,FALSE))</f>
        <v>7.9999999999999964</v>
      </c>
      <c r="AF18" s="150">
        <f>IF(AF17="","",VLOOKUP(AF17,'【記載例】シフト記号表（勤務時間帯）'!$C$6:$L$47,10,FALSE))</f>
        <v>7.9999999999999964</v>
      </c>
      <c r="AG18" s="150" t="str">
        <f>IF(AG17="","",VLOOKUP(AG17,'【記載例】シフト記号表（勤務時間帯）'!$C$6:$L$47,10,FALSE))</f>
        <v/>
      </c>
      <c r="AH18" s="150" t="str">
        <f>IF(AH17="","",VLOOKUP(AH17,'【記載例】シフト記号表（勤務時間帯）'!$C$6:$L$47,10,FALSE))</f>
        <v/>
      </c>
      <c r="AI18" s="150">
        <f>IF(AI17="","",VLOOKUP(AI17,'【記載例】シフト記号表（勤務時間帯）'!$C$6:$L$47,10,FALSE))</f>
        <v>7.9999999999999964</v>
      </c>
      <c r="AJ18" s="151">
        <f>IF(AJ17="","",VLOOKUP(AJ17,'【記載例】シフト記号表（勤務時間帯）'!$C$6:$L$47,10,FALSE))</f>
        <v>7.9999999999999964</v>
      </c>
      <c r="AK18" s="149">
        <f>IF(AK17="","",VLOOKUP(AK17,'【記載例】シフト記号表（勤務時間帯）'!$C$6:$L$47,10,FALSE))</f>
        <v>7.9999999999999964</v>
      </c>
      <c r="AL18" s="150">
        <f>IF(AL17="","",VLOOKUP(AL17,'【記載例】シフト記号表（勤務時間帯）'!$C$6:$L$47,10,FALSE))</f>
        <v>7.9999999999999964</v>
      </c>
      <c r="AM18" s="150">
        <f>IF(AM17="","",VLOOKUP(AM17,'【記載例】シフト記号表（勤務時間帯）'!$C$6:$L$47,10,FALSE))</f>
        <v>7.9999999999999964</v>
      </c>
      <c r="AN18" s="150" t="str">
        <f>IF(AN17="","",VLOOKUP(AN17,'【記載例】シフト記号表（勤務時間帯）'!$C$6:$L$47,10,FALSE))</f>
        <v/>
      </c>
      <c r="AO18" s="150" t="str">
        <f>IF(AO17="","",VLOOKUP(AO17,'【記載例】シフト記号表（勤務時間帯）'!$C$6:$L$47,10,FALSE))</f>
        <v/>
      </c>
      <c r="AP18" s="150">
        <f>IF(AP17="","",VLOOKUP(AP17,'【記載例】シフト記号表（勤務時間帯）'!$C$6:$L$47,10,FALSE))</f>
        <v>7.9999999999999964</v>
      </c>
      <c r="AQ18" s="151">
        <f>IF(AQ17="","",VLOOKUP(AQ17,'【記載例】シフト記号表（勤務時間帯）'!$C$6:$L$47,10,FALSE))</f>
        <v>7.9999999999999964</v>
      </c>
      <c r="AR18" s="149">
        <f>IF(AR17="","",VLOOKUP(AR17,'【記載例】シフト記号表（勤務時間帯）'!$C$6:$L$47,10,FALSE))</f>
        <v>7.9999999999999964</v>
      </c>
      <c r="AS18" s="150">
        <f>IF(AS17="","",VLOOKUP(AS17,'【記載例】シフト記号表（勤務時間帯）'!$C$6:$L$47,10,FALSE))</f>
        <v>7.9999999999999964</v>
      </c>
      <c r="AT18" s="150">
        <f>IF(AT17="","",VLOOKUP(AT17,'【記載例】シフト記号表（勤務時間帯）'!$C$6:$L$47,10,FALSE))</f>
        <v>7.9999999999999964</v>
      </c>
      <c r="AU18" s="150" t="str">
        <f>IF(AU17="","",VLOOKUP(AU17,'【記載例】シフト記号表（勤務時間帯）'!$C$6:$L$47,10,FALSE))</f>
        <v/>
      </c>
      <c r="AV18" s="150" t="str">
        <f>IF(AV17="","",VLOOKUP(AV17,'【記載例】シフト記号表（勤務時間帯）'!$C$6:$L$47,10,FALSE))</f>
        <v/>
      </c>
      <c r="AW18" s="150">
        <f>IF(AW17="","",VLOOKUP(AW17,'【記載例】シフト記号表（勤務時間帯）'!$C$6:$L$47,10,FALSE))</f>
        <v>7.9999999999999964</v>
      </c>
      <c r="AX18" s="151">
        <f>IF(AX17="","",VLOOKUP(AX17,'【記載例】シフト記号表（勤務時間帯）'!$C$6:$L$47,10,FALSE))</f>
        <v>7.9999999999999964</v>
      </c>
      <c r="AY18" s="149" t="str">
        <f>IF(AY17="","",VLOOKUP(AY17,'【記載例】シフト記号表（勤務時間帯）'!$C$6:$L$47,10,FALSE))</f>
        <v/>
      </c>
      <c r="AZ18" s="150" t="str">
        <f>IF(AZ17="","",VLOOKUP(AZ17,'【記載例】シフト記号表（勤務時間帯）'!$C$6:$L$47,10,FALSE))</f>
        <v/>
      </c>
      <c r="BA18" s="150" t="str">
        <f>IF(BA17="","",VLOOKUP(BA17,'【記載例】シフト記号表（勤務時間帯）'!$C$6:$L$47,10,FALSE))</f>
        <v/>
      </c>
      <c r="BB18" s="258">
        <f>IF($BE$3="４週",SUM(W18:AX18),IF($BE$3="暦月",SUM(W18:BA18),""))</f>
        <v>159.99999999999997</v>
      </c>
      <c r="BC18" s="259"/>
      <c r="BD18" s="260">
        <f>IF($BE$3="４週",BB18/4,IF($BE$3="暦月",(BB18/($BE$8/7)),""))</f>
        <v>39.999999999999993</v>
      </c>
      <c r="BE18" s="259"/>
      <c r="BF18" s="255"/>
      <c r="BG18" s="256"/>
      <c r="BH18" s="256"/>
      <c r="BI18" s="256"/>
      <c r="BJ18" s="257"/>
    </row>
    <row r="19" spans="2:62" ht="20.25" customHeight="1" x14ac:dyDescent="0.4">
      <c r="B19" s="261">
        <f>B17+1</f>
        <v>3</v>
      </c>
      <c r="C19" s="263" t="s">
        <v>144</v>
      </c>
      <c r="D19" s="264"/>
      <c r="E19" s="139"/>
      <c r="F19" s="140"/>
      <c r="G19" s="139"/>
      <c r="H19" s="140"/>
      <c r="I19" s="267" t="s">
        <v>88</v>
      </c>
      <c r="J19" s="268"/>
      <c r="K19" s="271" t="s">
        <v>147</v>
      </c>
      <c r="L19" s="272"/>
      <c r="M19" s="272"/>
      <c r="N19" s="264"/>
      <c r="O19" s="245" t="s">
        <v>103</v>
      </c>
      <c r="P19" s="246"/>
      <c r="Q19" s="246"/>
      <c r="R19" s="246"/>
      <c r="S19" s="247"/>
      <c r="T19" s="109" t="s">
        <v>18</v>
      </c>
      <c r="U19" s="110"/>
      <c r="V19" s="111"/>
      <c r="W19" s="99"/>
      <c r="X19" s="100" t="s">
        <v>203</v>
      </c>
      <c r="Y19" s="100" t="s">
        <v>203</v>
      </c>
      <c r="Z19" s="100" t="s">
        <v>203</v>
      </c>
      <c r="AA19" s="100" t="s">
        <v>203</v>
      </c>
      <c r="AB19" s="100" t="s">
        <v>203</v>
      </c>
      <c r="AC19" s="101"/>
      <c r="AD19" s="99"/>
      <c r="AE19" s="100" t="s">
        <v>39</v>
      </c>
      <c r="AF19" s="100" t="s">
        <v>39</v>
      </c>
      <c r="AG19" s="100" t="s">
        <v>203</v>
      </c>
      <c r="AH19" s="100" t="s">
        <v>39</v>
      </c>
      <c r="AI19" s="100" t="s">
        <v>39</v>
      </c>
      <c r="AJ19" s="101"/>
      <c r="AK19" s="99"/>
      <c r="AL19" s="100" t="s">
        <v>39</v>
      </c>
      <c r="AM19" s="100" t="s">
        <v>39</v>
      </c>
      <c r="AN19" s="100" t="s">
        <v>203</v>
      </c>
      <c r="AO19" s="100" t="s">
        <v>39</v>
      </c>
      <c r="AP19" s="100" t="s">
        <v>39</v>
      </c>
      <c r="AQ19" s="101"/>
      <c r="AR19" s="99"/>
      <c r="AS19" s="100" t="s">
        <v>39</v>
      </c>
      <c r="AT19" s="100" t="s">
        <v>39</v>
      </c>
      <c r="AU19" s="100" t="s">
        <v>203</v>
      </c>
      <c r="AV19" s="100" t="s">
        <v>203</v>
      </c>
      <c r="AW19" s="100" t="s">
        <v>39</v>
      </c>
      <c r="AX19" s="101"/>
      <c r="AY19" s="99"/>
      <c r="AZ19" s="100"/>
      <c r="BA19" s="102"/>
      <c r="BB19" s="248"/>
      <c r="BC19" s="249"/>
      <c r="BD19" s="250"/>
      <c r="BE19" s="251"/>
      <c r="BF19" s="252"/>
      <c r="BG19" s="253"/>
      <c r="BH19" s="253"/>
      <c r="BI19" s="253"/>
      <c r="BJ19" s="254"/>
    </row>
    <row r="20" spans="2:62" ht="20.25" customHeight="1" x14ac:dyDescent="0.4">
      <c r="B20" s="262"/>
      <c r="C20" s="265"/>
      <c r="D20" s="266"/>
      <c r="E20" s="139"/>
      <c r="F20" s="140" t="str">
        <f>C19</f>
        <v>オペレーター</v>
      </c>
      <c r="G20" s="139"/>
      <c r="H20" s="140" t="str">
        <f>I19</f>
        <v>A</v>
      </c>
      <c r="I20" s="269"/>
      <c r="J20" s="270"/>
      <c r="K20" s="273"/>
      <c r="L20" s="274"/>
      <c r="M20" s="274"/>
      <c r="N20" s="266"/>
      <c r="O20" s="245"/>
      <c r="P20" s="246"/>
      <c r="Q20" s="246"/>
      <c r="R20" s="246"/>
      <c r="S20" s="247"/>
      <c r="T20" s="106" t="s">
        <v>134</v>
      </c>
      <c r="U20" s="107"/>
      <c r="V20" s="108"/>
      <c r="W20" s="149" t="str">
        <f>IF(W19="","",VLOOKUP(W19,'【記載例】シフト記号表（勤務時間帯）'!$C$6:$L$47,10,FALSE))</f>
        <v/>
      </c>
      <c r="X20" s="150">
        <f>IF(X19="","",VLOOKUP(X19,'【記載例】シフト記号表（勤務時間帯）'!$C$6:$L$47,10,FALSE))</f>
        <v>7.9999999999999964</v>
      </c>
      <c r="Y20" s="150">
        <f>IF(Y19="","",VLOOKUP(Y19,'【記載例】シフト記号表（勤務時間帯）'!$C$6:$L$47,10,FALSE))</f>
        <v>7.9999999999999964</v>
      </c>
      <c r="Z20" s="150">
        <f>IF(Z19="","",VLOOKUP(Z19,'【記載例】シフト記号表（勤務時間帯）'!$C$6:$L$47,10,FALSE))</f>
        <v>7.9999999999999964</v>
      </c>
      <c r="AA20" s="150">
        <f>IF(AA19="","",VLOOKUP(AA19,'【記載例】シフト記号表（勤務時間帯）'!$C$6:$L$47,10,FALSE))</f>
        <v>7.9999999999999964</v>
      </c>
      <c r="AB20" s="150">
        <f>IF(AB19="","",VLOOKUP(AB19,'【記載例】シフト記号表（勤務時間帯）'!$C$6:$L$47,10,FALSE))</f>
        <v>7.9999999999999964</v>
      </c>
      <c r="AC20" s="151" t="str">
        <f>IF(AC19="","",VLOOKUP(AC19,'【記載例】シフト記号表（勤務時間帯）'!$C$6:$L$47,10,FALSE))</f>
        <v/>
      </c>
      <c r="AD20" s="149" t="str">
        <f>IF(AD19="","",VLOOKUP(AD19,'【記載例】シフト記号表（勤務時間帯）'!$C$6:$L$47,10,FALSE))</f>
        <v/>
      </c>
      <c r="AE20" s="150">
        <f>IF(AE19="","",VLOOKUP(AE19,'【記載例】シフト記号表（勤務時間帯）'!$C$6:$L$47,10,FALSE))</f>
        <v>7.9999999999999964</v>
      </c>
      <c r="AF20" s="150">
        <f>IF(AF19="","",VLOOKUP(AF19,'【記載例】シフト記号表（勤務時間帯）'!$C$6:$L$47,10,FALSE))</f>
        <v>7.9999999999999964</v>
      </c>
      <c r="AG20" s="150">
        <f>IF(AG19="","",VLOOKUP(AG19,'【記載例】シフト記号表（勤務時間帯）'!$C$6:$L$47,10,FALSE))</f>
        <v>7.9999999999999964</v>
      </c>
      <c r="AH20" s="150">
        <f>IF(AH19="","",VLOOKUP(AH19,'【記載例】シフト記号表（勤務時間帯）'!$C$6:$L$47,10,FALSE))</f>
        <v>7.9999999999999964</v>
      </c>
      <c r="AI20" s="150">
        <f>IF(AI19="","",VLOOKUP(AI19,'【記載例】シフト記号表（勤務時間帯）'!$C$6:$L$47,10,FALSE))</f>
        <v>7.9999999999999964</v>
      </c>
      <c r="AJ20" s="151" t="str">
        <f>IF(AJ19="","",VLOOKUP(AJ19,'【記載例】シフト記号表（勤務時間帯）'!$C$6:$L$47,10,FALSE))</f>
        <v/>
      </c>
      <c r="AK20" s="149" t="str">
        <f>IF(AK19="","",VLOOKUP(AK19,'【記載例】シフト記号表（勤務時間帯）'!$C$6:$L$47,10,FALSE))</f>
        <v/>
      </c>
      <c r="AL20" s="150">
        <f>IF(AL19="","",VLOOKUP(AL19,'【記載例】シフト記号表（勤務時間帯）'!$C$6:$L$47,10,FALSE))</f>
        <v>7.9999999999999964</v>
      </c>
      <c r="AM20" s="150">
        <f>IF(AM19="","",VLOOKUP(AM19,'【記載例】シフト記号表（勤務時間帯）'!$C$6:$L$47,10,FALSE))</f>
        <v>7.9999999999999964</v>
      </c>
      <c r="AN20" s="150">
        <f>IF(AN19="","",VLOOKUP(AN19,'【記載例】シフト記号表（勤務時間帯）'!$C$6:$L$47,10,FALSE))</f>
        <v>7.9999999999999964</v>
      </c>
      <c r="AO20" s="150">
        <f>IF(AO19="","",VLOOKUP(AO19,'【記載例】シフト記号表（勤務時間帯）'!$C$6:$L$47,10,FALSE))</f>
        <v>7.9999999999999964</v>
      </c>
      <c r="AP20" s="150">
        <f>IF(AP19="","",VLOOKUP(AP19,'【記載例】シフト記号表（勤務時間帯）'!$C$6:$L$47,10,FALSE))</f>
        <v>7.9999999999999964</v>
      </c>
      <c r="AQ20" s="151" t="str">
        <f>IF(AQ19="","",VLOOKUP(AQ19,'【記載例】シフト記号表（勤務時間帯）'!$C$6:$L$47,10,FALSE))</f>
        <v/>
      </c>
      <c r="AR20" s="149" t="str">
        <f>IF(AR19="","",VLOOKUP(AR19,'【記載例】シフト記号表（勤務時間帯）'!$C$6:$L$47,10,FALSE))</f>
        <v/>
      </c>
      <c r="AS20" s="150">
        <f>IF(AS19="","",VLOOKUP(AS19,'【記載例】シフト記号表（勤務時間帯）'!$C$6:$L$47,10,FALSE))</f>
        <v>7.9999999999999964</v>
      </c>
      <c r="AT20" s="150">
        <f>IF(AT19="","",VLOOKUP(AT19,'【記載例】シフト記号表（勤務時間帯）'!$C$6:$L$47,10,FALSE))</f>
        <v>7.9999999999999964</v>
      </c>
      <c r="AU20" s="150">
        <f>IF(AU19="","",VLOOKUP(AU19,'【記載例】シフト記号表（勤務時間帯）'!$C$6:$L$47,10,FALSE))</f>
        <v>7.9999999999999964</v>
      </c>
      <c r="AV20" s="150">
        <f>IF(AV19="","",VLOOKUP(AV19,'【記載例】シフト記号表（勤務時間帯）'!$C$6:$L$47,10,FALSE))</f>
        <v>7.9999999999999964</v>
      </c>
      <c r="AW20" s="150">
        <f>IF(AW19="","",VLOOKUP(AW19,'【記載例】シフト記号表（勤務時間帯）'!$C$6:$L$47,10,FALSE))</f>
        <v>7.9999999999999964</v>
      </c>
      <c r="AX20" s="151" t="str">
        <f>IF(AX19="","",VLOOKUP(AX19,'【記載例】シフト記号表（勤務時間帯）'!$C$6:$L$47,10,FALSE))</f>
        <v/>
      </c>
      <c r="AY20" s="149" t="str">
        <f>IF(AY19="","",VLOOKUP(AY19,'【記載例】シフト記号表（勤務時間帯）'!$C$6:$L$47,10,FALSE))</f>
        <v/>
      </c>
      <c r="AZ20" s="150" t="str">
        <f>IF(AZ19="","",VLOOKUP(AZ19,'【記載例】シフト記号表（勤務時間帯）'!$C$6:$L$47,10,FALSE))</f>
        <v/>
      </c>
      <c r="BA20" s="150" t="str">
        <f>IF(BA19="","",VLOOKUP(BA19,'【記載例】シフト記号表（勤務時間帯）'!$C$6:$L$47,10,FALSE))</f>
        <v/>
      </c>
      <c r="BB20" s="258">
        <f>IF($BE$3="４週",SUM(W20:AX20),IF($BE$3="暦月",SUM(W20:BA20),""))</f>
        <v>159.99999999999997</v>
      </c>
      <c r="BC20" s="259"/>
      <c r="BD20" s="260">
        <f>IF($BE$3="４週",BB20/4,IF($BE$3="暦月",(BB20/($BE$8/7)),""))</f>
        <v>39.999999999999993</v>
      </c>
      <c r="BE20" s="259"/>
      <c r="BF20" s="255"/>
      <c r="BG20" s="256"/>
      <c r="BH20" s="256"/>
      <c r="BI20" s="256"/>
      <c r="BJ20" s="257"/>
    </row>
    <row r="21" spans="2:62" ht="20.25" customHeight="1" x14ac:dyDescent="0.4">
      <c r="B21" s="261">
        <f>B19+1</f>
        <v>4</v>
      </c>
      <c r="C21" s="263" t="s">
        <v>144</v>
      </c>
      <c r="D21" s="264"/>
      <c r="E21" s="139"/>
      <c r="F21" s="140"/>
      <c r="G21" s="139"/>
      <c r="H21" s="140"/>
      <c r="I21" s="267" t="s">
        <v>99</v>
      </c>
      <c r="J21" s="268"/>
      <c r="K21" s="271" t="s">
        <v>89</v>
      </c>
      <c r="L21" s="272"/>
      <c r="M21" s="272"/>
      <c r="N21" s="264"/>
      <c r="O21" s="245" t="s">
        <v>104</v>
      </c>
      <c r="P21" s="246"/>
      <c r="Q21" s="246"/>
      <c r="R21" s="246"/>
      <c r="S21" s="247"/>
      <c r="T21" s="109" t="s">
        <v>18</v>
      </c>
      <c r="U21" s="110"/>
      <c r="V21" s="111"/>
      <c r="W21" s="99"/>
      <c r="X21" s="100" t="s">
        <v>41</v>
      </c>
      <c r="Y21" s="100" t="s">
        <v>174</v>
      </c>
      <c r="Z21" s="100"/>
      <c r="AA21" s="100" t="s">
        <v>39</v>
      </c>
      <c r="AB21" s="100" t="s">
        <v>39</v>
      </c>
      <c r="AC21" s="101"/>
      <c r="AD21" s="99"/>
      <c r="AE21" s="100" t="s">
        <v>39</v>
      </c>
      <c r="AF21" s="100" t="s">
        <v>174</v>
      </c>
      <c r="AG21" s="100"/>
      <c r="AH21" s="100" t="s">
        <v>39</v>
      </c>
      <c r="AI21" s="100" t="s">
        <v>39</v>
      </c>
      <c r="AJ21" s="101"/>
      <c r="AK21" s="99"/>
      <c r="AL21" s="100" t="s">
        <v>39</v>
      </c>
      <c r="AM21" s="100" t="s">
        <v>174</v>
      </c>
      <c r="AN21" s="100"/>
      <c r="AO21" s="100" t="s">
        <v>39</v>
      </c>
      <c r="AP21" s="100" t="s">
        <v>39</v>
      </c>
      <c r="AQ21" s="101"/>
      <c r="AR21" s="99"/>
      <c r="AS21" s="100" t="s">
        <v>39</v>
      </c>
      <c r="AT21" s="100" t="s">
        <v>174</v>
      </c>
      <c r="AU21" s="100"/>
      <c r="AV21" s="100" t="s">
        <v>174</v>
      </c>
      <c r="AW21" s="100" t="s">
        <v>39</v>
      </c>
      <c r="AX21" s="101"/>
      <c r="AY21" s="99"/>
      <c r="AZ21" s="100"/>
      <c r="BA21" s="102"/>
      <c r="BB21" s="248"/>
      <c r="BC21" s="249"/>
      <c r="BD21" s="250"/>
      <c r="BE21" s="251"/>
      <c r="BF21" s="252"/>
      <c r="BG21" s="253"/>
      <c r="BH21" s="253"/>
      <c r="BI21" s="253"/>
      <c r="BJ21" s="254"/>
    </row>
    <row r="22" spans="2:62" ht="20.25" customHeight="1" x14ac:dyDescent="0.4">
      <c r="B22" s="262"/>
      <c r="C22" s="265"/>
      <c r="D22" s="266"/>
      <c r="E22" s="139"/>
      <c r="F22" s="140" t="str">
        <f>C21</f>
        <v>オペレーター</v>
      </c>
      <c r="G22" s="139"/>
      <c r="H22" s="140" t="str">
        <f>I21</f>
        <v>C</v>
      </c>
      <c r="I22" s="269"/>
      <c r="J22" s="270"/>
      <c r="K22" s="273"/>
      <c r="L22" s="274"/>
      <c r="M22" s="274"/>
      <c r="N22" s="266"/>
      <c r="O22" s="245"/>
      <c r="P22" s="246"/>
      <c r="Q22" s="246"/>
      <c r="R22" s="246"/>
      <c r="S22" s="247"/>
      <c r="T22" s="106" t="s">
        <v>134</v>
      </c>
      <c r="U22" s="107"/>
      <c r="V22" s="108"/>
      <c r="W22" s="149" t="str">
        <f>IF(W21="","",VLOOKUP(W21,'【記載例】シフト記号表（勤務時間帯）'!$C$6:$L$47,10,FALSE))</f>
        <v/>
      </c>
      <c r="X22" s="150">
        <f>IF(X21="","",VLOOKUP(X21,'【記載例】シフト記号表（勤務時間帯）'!$C$6:$L$47,10,FALSE))</f>
        <v>5.0000000000000009</v>
      </c>
      <c r="Y22" s="150">
        <f>IF(Y21="","",VLOOKUP(Y21,'【記載例】シフト記号表（勤務時間帯）'!$C$6:$L$47,10,FALSE))</f>
        <v>7.9999999999999964</v>
      </c>
      <c r="Z22" s="150" t="str">
        <f>IF(Z21="","",VLOOKUP(Z21,'【記載例】シフト記号表（勤務時間帯）'!$C$6:$L$47,10,FALSE))</f>
        <v/>
      </c>
      <c r="AA22" s="150">
        <f>IF(AA21="","",VLOOKUP(AA21,'【記載例】シフト記号表（勤務時間帯）'!$C$6:$L$47,10,FALSE))</f>
        <v>7.9999999999999964</v>
      </c>
      <c r="AB22" s="150">
        <f>IF(AB21="","",VLOOKUP(AB21,'【記載例】シフト記号表（勤務時間帯）'!$C$6:$L$47,10,FALSE))</f>
        <v>7.9999999999999964</v>
      </c>
      <c r="AC22" s="151" t="str">
        <f>IF(AC21="","",VLOOKUP(AC21,'【記載例】シフト記号表（勤務時間帯）'!$C$6:$L$47,10,FALSE))</f>
        <v/>
      </c>
      <c r="AD22" s="149" t="str">
        <f>IF(AD21="","",VLOOKUP(AD21,'【記載例】シフト記号表（勤務時間帯）'!$C$6:$L$47,10,FALSE))</f>
        <v/>
      </c>
      <c r="AE22" s="150">
        <f>IF(AE21="","",VLOOKUP(AE21,'【記載例】シフト記号表（勤務時間帯）'!$C$6:$L$47,10,FALSE))</f>
        <v>7.9999999999999964</v>
      </c>
      <c r="AF22" s="150">
        <f>IF(AF21="","",VLOOKUP(AF21,'【記載例】シフト記号表（勤務時間帯）'!$C$6:$L$47,10,FALSE))</f>
        <v>7.9999999999999964</v>
      </c>
      <c r="AG22" s="150" t="str">
        <f>IF(AG21="","",VLOOKUP(AG21,'【記載例】シフト記号表（勤務時間帯）'!$C$6:$L$47,10,FALSE))</f>
        <v/>
      </c>
      <c r="AH22" s="150">
        <f>IF(AH21="","",VLOOKUP(AH21,'【記載例】シフト記号表（勤務時間帯）'!$C$6:$L$47,10,FALSE))</f>
        <v>7.9999999999999964</v>
      </c>
      <c r="AI22" s="150">
        <f>IF(AI21="","",VLOOKUP(AI21,'【記載例】シフト記号表（勤務時間帯）'!$C$6:$L$47,10,FALSE))</f>
        <v>7.9999999999999964</v>
      </c>
      <c r="AJ22" s="151" t="str">
        <f>IF(AJ21="","",VLOOKUP(AJ21,'【記載例】シフト記号表（勤務時間帯）'!$C$6:$L$47,10,FALSE))</f>
        <v/>
      </c>
      <c r="AK22" s="149" t="str">
        <f>IF(AK21="","",VLOOKUP(AK21,'【記載例】シフト記号表（勤務時間帯）'!$C$6:$L$47,10,FALSE))</f>
        <v/>
      </c>
      <c r="AL22" s="150">
        <f>IF(AL21="","",VLOOKUP(AL21,'【記載例】シフト記号表（勤務時間帯）'!$C$6:$L$47,10,FALSE))</f>
        <v>7.9999999999999964</v>
      </c>
      <c r="AM22" s="150">
        <f>IF(AM21="","",VLOOKUP(AM21,'【記載例】シフト記号表（勤務時間帯）'!$C$6:$L$47,10,FALSE))</f>
        <v>7.9999999999999964</v>
      </c>
      <c r="AN22" s="150" t="str">
        <f>IF(AN21="","",VLOOKUP(AN21,'【記載例】シフト記号表（勤務時間帯）'!$C$6:$L$47,10,FALSE))</f>
        <v/>
      </c>
      <c r="AO22" s="150">
        <f>IF(AO21="","",VLOOKUP(AO21,'【記載例】シフト記号表（勤務時間帯）'!$C$6:$L$47,10,FALSE))</f>
        <v>7.9999999999999964</v>
      </c>
      <c r="AP22" s="150">
        <f>IF(AP21="","",VLOOKUP(AP21,'【記載例】シフト記号表（勤務時間帯）'!$C$6:$L$47,10,FALSE))</f>
        <v>7.9999999999999964</v>
      </c>
      <c r="AQ22" s="151" t="str">
        <f>IF(AQ21="","",VLOOKUP(AQ21,'【記載例】シフト記号表（勤務時間帯）'!$C$6:$L$47,10,FALSE))</f>
        <v/>
      </c>
      <c r="AR22" s="149" t="str">
        <f>IF(AR21="","",VLOOKUP(AR21,'【記載例】シフト記号表（勤務時間帯）'!$C$6:$L$47,10,FALSE))</f>
        <v/>
      </c>
      <c r="AS22" s="150">
        <f>IF(AS21="","",VLOOKUP(AS21,'【記載例】シフト記号表（勤務時間帯）'!$C$6:$L$47,10,FALSE))</f>
        <v>7.9999999999999964</v>
      </c>
      <c r="AT22" s="150">
        <f>IF(AT21="","",VLOOKUP(AT21,'【記載例】シフト記号表（勤務時間帯）'!$C$6:$L$47,10,FALSE))</f>
        <v>7.9999999999999964</v>
      </c>
      <c r="AU22" s="150" t="str">
        <f>IF(AU21="","",VLOOKUP(AU21,'【記載例】シフト記号表（勤務時間帯）'!$C$6:$L$47,10,FALSE))</f>
        <v/>
      </c>
      <c r="AV22" s="150">
        <f>IF(AV21="","",VLOOKUP(AV21,'【記載例】シフト記号表（勤務時間帯）'!$C$6:$L$47,10,FALSE))</f>
        <v>7.9999999999999964</v>
      </c>
      <c r="AW22" s="150">
        <f>IF(AW21="","",VLOOKUP(AW21,'【記載例】シフト記号表（勤務時間帯）'!$C$6:$L$47,10,FALSE))</f>
        <v>7.9999999999999964</v>
      </c>
      <c r="AX22" s="151" t="str">
        <f>IF(AX21="","",VLOOKUP(AX21,'【記載例】シフト記号表（勤務時間帯）'!$C$6:$L$47,10,FALSE))</f>
        <v/>
      </c>
      <c r="AY22" s="149" t="str">
        <f>IF(AY21="","",VLOOKUP(AY21,'【記載例】シフト記号表（勤務時間帯）'!$C$6:$L$47,10,FALSE))</f>
        <v/>
      </c>
      <c r="AZ22" s="150" t="str">
        <f>IF(AZ21="","",VLOOKUP(AZ21,'【記載例】シフト記号表（勤務時間帯）'!$C$6:$L$47,10,FALSE))</f>
        <v/>
      </c>
      <c r="BA22" s="150" t="str">
        <f>IF(BA21="","",VLOOKUP(BA21,'【記載例】シフト記号表（勤務時間帯）'!$C$6:$L$47,10,FALSE))</f>
        <v/>
      </c>
      <c r="BB22" s="258">
        <f>IF($BE$3="４週",SUM(W22:AX22),IF($BE$3="暦月",SUM(W22:BA22),""))</f>
        <v>124.99999999999999</v>
      </c>
      <c r="BC22" s="259"/>
      <c r="BD22" s="260">
        <f>IF($BE$3="４週",BB22/4,IF($BE$3="暦月",(BB22/($BE$8/7)),""))</f>
        <v>31.249999999999996</v>
      </c>
      <c r="BE22" s="259"/>
      <c r="BF22" s="255"/>
      <c r="BG22" s="256"/>
      <c r="BH22" s="256"/>
      <c r="BI22" s="256"/>
      <c r="BJ22" s="257"/>
    </row>
    <row r="23" spans="2:62" ht="20.25" customHeight="1" x14ac:dyDescent="0.4">
      <c r="B23" s="261">
        <f>B21+1</f>
        <v>5</v>
      </c>
      <c r="C23" s="263" t="s">
        <v>144</v>
      </c>
      <c r="D23" s="264"/>
      <c r="E23" s="139"/>
      <c r="F23" s="140"/>
      <c r="G23" s="139"/>
      <c r="H23" s="140"/>
      <c r="I23" s="267" t="s">
        <v>99</v>
      </c>
      <c r="J23" s="268"/>
      <c r="K23" s="271" t="s">
        <v>89</v>
      </c>
      <c r="L23" s="272"/>
      <c r="M23" s="272"/>
      <c r="N23" s="264"/>
      <c r="O23" s="245" t="s">
        <v>105</v>
      </c>
      <c r="P23" s="246"/>
      <c r="Q23" s="246"/>
      <c r="R23" s="246"/>
      <c r="S23" s="247"/>
      <c r="T23" s="109" t="s">
        <v>18</v>
      </c>
      <c r="U23" s="110"/>
      <c r="V23" s="111"/>
      <c r="W23" s="99" t="s">
        <v>39</v>
      </c>
      <c r="X23" s="100"/>
      <c r="Y23" s="100"/>
      <c r="Z23" s="100" t="s">
        <v>162</v>
      </c>
      <c r="AA23" s="100"/>
      <c r="AB23" s="100"/>
      <c r="AC23" s="101" t="s">
        <v>39</v>
      </c>
      <c r="AD23" s="99" t="s">
        <v>174</v>
      </c>
      <c r="AE23" s="100"/>
      <c r="AF23" s="100"/>
      <c r="AG23" s="100" t="s">
        <v>162</v>
      </c>
      <c r="AH23" s="100"/>
      <c r="AI23" s="100"/>
      <c r="AJ23" s="101" t="s">
        <v>39</v>
      </c>
      <c r="AK23" s="99" t="s">
        <v>39</v>
      </c>
      <c r="AL23" s="100"/>
      <c r="AM23" s="100"/>
      <c r="AN23" s="100" t="s">
        <v>162</v>
      </c>
      <c r="AO23" s="100"/>
      <c r="AP23" s="100"/>
      <c r="AQ23" s="101" t="s">
        <v>39</v>
      </c>
      <c r="AR23" s="99" t="s">
        <v>39</v>
      </c>
      <c r="AS23" s="100"/>
      <c r="AT23" s="100"/>
      <c r="AU23" s="100" t="s">
        <v>162</v>
      </c>
      <c r="AV23" s="100"/>
      <c r="AW23" s="100"/>
      <c r="AX23" s="101" t="s">
        <v>39</v>
      </c>
      <c r="AY23" s="99"/>
      <c r="AZ23" s="100"/>
      <c r="BA23" s="102"/>
      <c r="BB23" s="248"/>
      <c r="BC23" s="249"/>
      <c r="BD23" s="250"/>
      <c r="BE23" s="251"/>
      <c r="BF23" s="252"/>
      <c r="BG23" s="253"/>
      <c r="BH23" s="253"/>
      <c r="BI23" s="253"/>
      <c r="BJ23" s="254"/>
    </row>
    <row r="24" spans="2:62" ht="20.25" customHeight="1" x14ac:dyDescent="0.4">
      <c r="B24" s="262"/>
      <c r="C24" s="265"/>
      <c r="D24" s="266"/>
      <c r="E24" s="139"/>
      <c r="F24" s="140" t="str">
        <f>C23</f>
        <v>オペレーター</v>
      </c>
      <c r="G24" s="139"/>
      <c r="H24" s="140" t="str">
        <f>I23</f>
        <v>C</v>
      </c>
      <c r="I24" s="269"/>
      <c r="J24" s="270"/>
      <c r="K24" s="273"/>
      <c r="L24" s="274"/>
      <c r="M24" s="274"/>
      <c r="N24" s="266"/>
      <c r="O24" s="245"/>
      <c r="P24" s="246"/>
      <c r="Q24" s="246"/>
      <c r="R24" s="246"/>
      <c r="S24" s="247"/>
      <c r="T24" s="171" t="s">
        <v>134</v>
      </c>
      <c r="U24" s="114"/>
      <c r="V24" s="172"/>
      <c r="W24" s="149">
        <f>IF(W23="","",VLOOKUP(W23,'【記載例】シフト記号表（勤務時間帯）'!$C$6:$L$47,10,FALSE))</f>
        <v>7.9999999999999964</v>
      </c>
      <c r="X24" s="150" t="str">
        <f>IF(X23="","",VLOOKUP(X23,'【記載例】シフト記号表（勤務時間帯）'!$C$6:$L$47,10,FALSE))</f>
        <v/>
      </c>
      <c r="Y24" s="150" t="str">
        <f>IF(Y23="","",VLOOKUP(Y23,'【記載例】シフト記号表（勤務時間帯）'!$C$6:$L$47,10,FALSE))</f>
        <v/>
      </c>
      <c r="Z24" s="150">
        <f>IF(Z23="","",VLOOKUP(Z23,'【記載例】シフト記号表（勤務時間帯）'!$C$6:$L$47,10,FALSE))</f>
        <v>7.9999999999999964</v>
      </c>
      <c r="AA24" s="150" t="str">
        <f>IF(AA23="","",VLOOKUP(AA23,'【記載例】シフト記号表（勤務時間帯）'!$C$6:$L$47,10,FALSE))</f>
        <v/>
      </c>
      <c r="AB24" s="150" t="str">
        <f>IF(AB23="","",VLOOKUP(AB23,'【記載例】シフト記号表（勤務時間帯）'!$C$6:$L$47,10,FALSE))</f>
        <v/>
      </c>
      <c r="AC24" s="151">
        <f>IF(AC23="","",VLOOKUP(AC23,'【記載例】シフト記号表（勤務時間帯）'!$C$6:$L$47,10,FALSE))</f>
        <v>7.9999999999999964</v>
      </c>
      <c r="AD24" s="149">
        <f>IF(AD23="","",VLOOKUP(AD23,'【記載例】シフト記号表（勤務時間帯）'!$C$6:$L$47,10,FALSE))</f>
        <v>7.9999999999999964</v>
      </c>
      <c r="AE24" s="150" t="str">
        <f>IF(AE23="","",VLOOKUP(AE23,'【記載例】シフト記号表（勤務時間帯）'!$C$6:$L$47,10,FALSE))</f>
        <v/>
      </c>
      <c r="AF24" s="150" t="str">
        <f>IF(AF23="","",VLOOKUP(AF23,'【記載例】シフト記号表（勤務時間帯）'!$C$6:$L$47,10,FALSE))</f>
        <v/>
      </c>
      <c r="AG24" s="150">
        <f>IF(AG23="","",VLOOKUP(AG23,'【記載例】シフト記号表（勤務時間帯）'!$C$6:$L$47,10,FALSE))</f>
        <v>7.9999999999999964</v>
      </c>
      <c r="AH24" s="150" t="str">
        <f>IF(AH23="","",VLOOKUP(AH23,'【記載例】シフト記号表（勤務時間帯）'!$C$6:$L$47,10,FALSE))</f>
        <v/>
      </c>
      <c r="AI24" s="150" t="str">
        <f>IF(AI23="","",VLOOKUP(AI23,'【記載例】シフト記号表（勤務時間帯）'!$C$6:$L$47,10,FALSE))</f>
        <v/>
      </c>
      <c r="AJ24" s="151">
        <f>IF(AJ23="","",VLOOKUP(AJ23,'【記載例】シフト記号表（勤務時間帯）'!$C$6:$L$47,10,FALSE))</f>
        <v>7.9999999999999964</v>
      </c>
      <c r="AK24" s="149">
        <f>IF(AK23="","",VLOOKUP(AK23,'【記載例】シフト記号表（勤務時間帯）'!$C$6:$L$47,10,FALSE))</f>
        <v>7.9999999999999964</v>
      </c>
      <c r="AL24" s="150" t="str">
        <f>IF(AL23="","",VLOOKUP(AL23,'【記載例】シフト記号表（勤務時間帯）'!$C$6:$L$47,10,FALSE))</f>
        <v/>
      </c>
      <c r="AM24" s="150" t="str">
        <f>IF(AM23="","",VLOOKUP(AM23,'【記載例】シフト記号表（勤務時間帯）'!$C$6:$L$47,10,FALSE))</f>
        <v/>
      </c>
      <c r="AN24" s="150">
        <f>IF(AN23="","",VLOOKUP(AN23,'【記載例】シフト記号表（勤務時間帯）'!$C$6:$L$47,10,FALSE))</f>
        <v>7.9999999999999964</v>
      </c>
      <c r="AO24" s="150" t="str">
        <f>IF(AO23="","",VLOOKUP(AO23,'【記載例】シフト記号表（勤務時間帯）'!$C$6:$L$47,10,FALSE))</f>
        <v/>
      </c>
      <c r="AP24" s="150" t="str">
        <f>IF(AP23="","",VLOOKUP(AP23,'【記載例】シフト記号表（勤務時間帯）'!$C$6:$L$47,10,FALSE))</f>
        <v/>
      </c>
      <c r="AQ24" s="151">
        <f>IF(AQ23="","",VLOOKUP(AQ23,'【記載例】シフト記号表（勤務時間帯）'!$C$6:$L$47,10,FALSE))</f>
        <v>7.9999999999999964</v>
      </c>
      <c r="AR24" s="149">
        <f>IF(AR23="","",VLOOKUP(AR23,'【記載例】シフト記号表（勤務時間帯）'!$C$6:$L$47,10,FALSE))</f>
        <v>7.9999999999999964</v>
      </c>
      <c r="AS24" s="150" t="str">
        <f>IF(AS23="","",VLOOKUP(AS23,'【記載例】シフト記号表（勤務時間帯）'!$C$6:$L$47,10,FALSE))</f>
        <v/>
      </c>
      <c r="AT24" s="150" t="str">
        <f>IF(AT23="","",VLOOKUP(AT23,'【記載例】シフト記号表（勤務時間帯）'!$C$6:$L$47,10,FALSE))</f>
        <v/>
      </c>
      <c r="AU24" s="150">
        <f>IF(AU23="","",VLOOKUP(AU23,'【記載例】シフト記号表（勤務時間帯）'!$C$6:$L$47,10,FALSE))</f>
        <v>7.9999999999999964</v>
      </c>
      <c r="AV24" s="150" t="str">
        <f>IF(AV23="","",VLOOKUP(AV23,'【記載例】シフト記号表（勤務時間帯）'!$C$6:$L$47,10,FALSE))</f>
        <v/>
      </c>
      <c r="AW24" s="150" t="str">
        <f>IF(AW23="","",VLOOKUP(AW23,'【記載例】シフト記号表（勤務時間帯）'!$C$6:$L$47,10,FALSE))</f>
        <v/>
      </c>
      <c r="AX24" s="151">
        <f>IF(AX23="","",VLOOKUP(AX23,'【記載例】シフト記号表（勤務時間帯）'!$C$6:$L$47,10,FALSE))</f>
        <v>7.9999999999999964</v>
      </c>
      <c r="AY24" s="149" t="str">
        <f>IF(AY23="","",VLOOKUP(AY23,'【記載例】シフト記号表（勤務時間帯）'!$C$6:$L$47,10,FALSE))</f>
        <v/>
      </c>
      <c r="AZ24" s="150" t="str">
        <f>IF(AZ23="","",VLOOKUP(AZ23,'【記載例】シフト記号表（勤務時間帯）'!$C$6:$L$47,10,FALSE))</f>
        <v/>
      </c>
      <c r="BA24" s="150" t="str">
        <f>IF(BA23="","",VLOOKUP(BA23,'【記載例】シフト記号表（勤務時間帯）'!$C$6:$L$47,10,FALSE))</f>
        <v/>
      </c>
      <c r="BB24" s="258">
        <f>IF($BE$3="４週",SUM(W24:AX24),IF($BE$3="暦月",SUM(W24:BA24),""))</f>
        <v>95.999999999999986</v>
      </c>
      <c r="BC24" s="259"/>
      <c r="BD24" s="260">
        <f>IF($BE$3="４週",BB24/4,IF($BE$3="暦月",(BB24/($BE$8/7)),""))</f>
        <v>23.999999999999996</v>
      </c>
      <c r="BE24" s="259"/>
      <c r="BF24" s="255"/>
      <c r="BG24" s="256"/>
      <c r="BH24" s="256"/>
      <c r="BI24" s="256"/>
      <c r="BJ24" s="257"/>
    </row>
    <row r="25" spans="2:62" ht="20.25" customHeight="1" x14ac:dyDescent="0.4">
      <c r="B25" s="261">
        <f>B23+1</f>
        <v>6</v>
      </c>
      <c r="C25" s="263" t="s">
        <v>178</v>
      </c>
      <c r="D25" s="264"/>
      <c r="E25" s="139"/>
      <c r="F25" s="140"/>
      <c r="G25" s="139"/>
      <c r="H25" s="140"/>
      <c r="I25" s="267" t="s">
        <v>186</v>
      </c>
      <c r="J25" s="268"/>
      <c r="K25" s="271" t="s">
        <v>153</v>
      </c>
      <c r="L25" s="272"/>
      <c r="M25" s="272"/>
      <c r="N25" s="264"/>
      <c r="O25" s="245" t="s">
        <v>198</v>
      </c>
      <c r="P25" s="246"/>
      <c r="Q25" s="246"/>
      <c r="R25" s="246"/>
      <c r="S25" s="247"/>
      <c r="T25" s="170" t="s">
        <v>18</v>
      </c>
      <c r="U25" s="112"/>
      <c r="V25" s="113"/>
      <c r="W25" s="99" t="s">
        <v>188</v>
      </c>
      <c r="X25" s="100"/>
      <c r="Y25" s="100" t="s">
        <v>188</v>
      </c>
      <c r="Z25" s="100" t="s">
        <v>188</v>
      </c>
      <c r="AA25" s="100"/>
      <c r="AB25" s="100" t="s">
        <v>188</v>
      </c>
      <c r="AC25" s="101" t="s">
        <v>188</v>
      </c>
      <c r="AD25" s="99" t="s">
        <v>188</v>
      </c>
      <c r="AE25" s="100"/>
      <c r="AF25" s="100" t="s">
        <v>188</v>
      </c>
      <c r="AG25" s="100" t="s">
        <v>188</v>
      </c>
      <c r="AH25" s="100"/>
      <c r="AI25" s="100" t="s">
        <v>188</v>
      </c>
      <c r="AJ25" s="101" t="s">
        <v>188</v>
      </c>
      <c r="AK25" s="99" t="s">
        <v>188</v>
      </c>
      <c r="AL25" s="100"/>
      <c r="AM25" s="100" t="s">
        <v>188</v>
      </c>
      <c r="AN25" s="100" t="s">
        <v>188</v>
      </c>
      <c r="AO25" s="100"/>
      <c r="AP25" s="100" t="s">
        <v>188</v>
      </c>
      <c r="AQ25" s="101" t="s">
        <v>188</v>
      </c>
      <c r="AR25" s="99" t="s">
        <v>188</v>
      </c>
      <c r="AS25" s="100"/>
      <c r="AT25" s="100" t="s">
        <v>188</v>
      </c>
      <c r="AU25" s="100" t="s">
        <v>188</v>
      </c>
      <c r="AV25" s="100"/>
      <c r="AW25" s="100" t="s">
        <v>188</v>
      </c>
      <c r="AX25" s="101" t="s">
        <v>188</v>
      </c>
      <c r="AY25" s="99"/>
      <c r="AZ25" s="100"/>
      <c r="BA25" s="102"/>
      <c r="BB25" s="248"/>
      <c r="BC25" s="249"/>
      <c r="BD25" s="250"/>
      <c r="BE25" s="251"/>
      <c r="BF25" s="252" t="s">
        <v>201</v>
      </c>
      <c r="BG25" s="253"/>
      <c r="BH25" s="253"/>
      <c r="BI25" s="253"/>
      <c r="BJ25" s="254"/>
    </row>
    <row r="26" spans="2:62" ht="20.25" customHeight="1" x14ac:dyDescent="0.4">
      <c r="B26" s="262"/>
      <c r="C26" s="265"/>
      <c r="D26" s="266"/>
      <c r="E26" s="139"/>
      <c r="F26" s="140" t="str">
        <f>C25</f>
        <v>面接相談員</v>
      </c>
      <c r="G26" s="139"/>
      <c r="H26" s="140" t="str">
        <f>I25</f>
        <v>B</v>
      </c>
      <c r="I26" s="269"/>
      <c r="J26" s="270"/>
      <c r="K26" s="273"/>
      <c r="L26" s="274"/>
      <c r="M26" s="274"/>
      <c r="N26" s="266"/>
      <c r="O26" s="245"/>
      <c r="P26" s="246"/>
      <c r="Q26" s="246"/>
      <c r="R26" s="246"/>
      <c r="S26" s="247"/>
      <c r="T26" s="106" t="s">
        <v>134</v>
      </c>
      <c r="U26" s="107"/>
      <c r="V26" s="108"/>
      <c r="W26" s="149">
        <f>IF(W25="","",VLOOKUP(W25,'【記載例】シフト記号表（勤務時間帯）'!$C$6:$L$47,10,FALSE))</f>
        <v>4</v>
      </c>
      <c r="X26" s="150" t="str">
        <f>IF(X25="","",VLOOKUP(X25,'【記載例】シフト記号表（勤務時間帯）'!$C$6:$L$47,10,FALSE))</f>
        <v/>
      </c>
      <c r="Y26" s="150">
        <f>IF(Y25="","",VLOOKUP(Y25,'【記載例】シフト記号表（勤務時間帯）'!$C$6:$L$47,10,FALSE))</f>
        <v>4</v>
      </c>
      <c r="Z26" s="150">
        <f>IF(Z25="","",VLOOKUP(Z25,'【記載例】シフト記号表（勤務時間帯）'!$C$6:$L$47,10,FALSE))</f>
        <v>4</v>
      </c>
      <c r="AA26" s="150" t="str">
        <f>IF(AA25="","",VLOOKUP(AA25,'【記載例】シフト記号表（勤務時間帯）'!$C$6:$L$47,10,FALSE))</f>
        <v/>
      </c>
      <c r="AB26" s="150">
        <f>IF(AB25="","",VLOOKUP(AB25,'【記載例】シフト記号表（勤務時間帯）'!$C$6:$L$47,10,FALSE))</f>
        <v>4</v>
      </c>
      <c r="AC26" s="151">
        <f>IF(AC25="","",VLOOKUP(AC25,'【記載例】シフト記号表（勤務時間帯）'!$C$6:$L$47,10,FALSE))</f>
        <v>4</v>
      </c>
      <c r="AD26" s="149">
        <f>IF(AD25="","",VLOOKUP(AD25,'【記載例】シフト記号表（勤務時間帯）'!$C$6:$L$47,10,FALSE))</f>
        <v>4</v>
      </c>
      <c r="AE26" s="150" t="str">
        <f>IF(AE25="","",VLOOKUP(AE25,'【記載例】シフト記号表（勤務時間帯）'!$C$6:$L$47,10,FALSE))</f>
        <v/>
      </c>
      <c r="AF26" s="150">
        <f>IF(AF25="","",VLOOKUP(AF25,'【記載例】シフト記号表（勤務時間帯）'!$C$6:$L$47,10,FALSE))</f>
        <v>4</v>
      </c>
      <c r="AG26" s="150">
        <f>IF(AG25="","",VLOOKUP(AG25,'【記載例】シフト記号表（勤務時間帯）'!$C$6:$L$47,10,FALSE))</f>
        <v>4</v>
      </c>
      <c r="AH26" s="150" t="str">
        <f>IF(AH25="","",VLOOKUP(AH25,'【記載例】シフト記号表（勤務時間帯）'!$C$6:$L$47,10,FALSE))</f>
        <v/>
      </c>
      <c r="AI26" s="150">
        <f>IF(AI25="","",VLOOKUP(AI25,'【記載例】シフト記号表（勤務時間帯）'!$C$6:$L$47,10,FALSE))</f>
        <v>4</v>
      </c>
      <c r="AJ26" s="151">
        <f>IF(AJ25="","",VLOOKUP(AJ25,'【記載例】シフト記号表（勤務時間帯）'!$C$6:$L$47,10,FALSE))</f>
        <v>4</v>
      </c>
      <c r="AK26" s="149">
        <f>IF(AK25="","",VLOOKUP(AK25,'【記載例】シフト記号表（勤務時間帯）'!$C$6:$L$47,10,FALSE))</f>
        <v>4</v>
      </c>
      <c r="AL26" s="150" t="str">
        <f>IF(AL25="","",VLOOKUP(AL25,'【記載例】シフト記号表（勤務時間帯）'!$C$6:$L$47,10,FALSE))</f>
        <v/>
      </c>
      <c r="AM26" s="150">
        <f>IF(AM25="","",VLOOKUP(AM25,'【記載例】シフト記号表（勤務時間帯）'!$C$6:$L$47,10,FALSE))</f>
        <v>4</v>
      </c>
      <c r="AN26" s="150">
        <f>IF(AN25="","",VLOOKUP(AN25,'【記載例】シフト記号表（勤務時間帯）'!$C$6:$L$47,10,FALSE))</f>
        <v>4</v>
      </c>
      <c r="AO26" s="150" t="str">
        <f>IF(AO25="","",VLOOKUP(AO25,'【記載例】シフト記号表（勤務時間帯）'!$C$6:$L$47,10,FALSE))</f>
        <v/>
      </c>
      <c r="AP26" s="150">
        <f>IF(AP25="","",VLOOKUP(AP25,'【記載例】シフト記号表（勤務時間帯）'!$C$6:$L$47,10,FALSE))</f>
        <v>4</v>
      </c>
      <c r="AQ26" s="151">
        <f>IF(AQ25="","",VLOOKUP(AQ25,'【記載例】シフト記号表（勤務時間帯）'!$C$6:$L$47,10,FALSE))</f>
        <v>4</v>
      </c>
      <c r="AR26" s="149">
        <f>IF(AR25="","",VLOOKUP(AR25,'【記載例】シフト記号表（勤務時間帯）'!$C$6:$L$47,10,FALSE))</f>
        <v>4</v>
      </c>
      <c r="AS26" s="150" t="str">
        <f>IF(AS25="","",VLOOKUP(AS25,'【記載例】シフト記号表（勤務時間帯）'!$C$6:$L$47,10,FALSE))</f>
        <v/>
      </c>
      <c r="AT26" s="150">
        <f>IF(AT25="","",VLOOKUP(AT25,'【記載例】シフト記号表（勤務時間帯）'!$C$6:$L$47,10,FALSE))</f>
        <v>4</v>
      </c>
      <c r="AU26" s="150">
        <f>IF(AU25="","",VLOOKUP(AU25,'【記載例】シフト記号表（勤務時間帯）'!$C$6:$L$47,10,FALSE))</f>
        <v>4</v>
      </c>
      <c r="AV26" s="150" t="str">
        <f>IF(AV25="","",VLOOKUP(AV25,'【記載例】シフト記号表（勤務時間帯）'!$C$6:$L$47,10,FALSE))</f>
        <v/>
      </c>
      <c r="AW26" s="150">
        <f>IF(AW25="","",VLOOKUP(AW25,'【記載例】シフト記号表（勤務時間帯）'!$C$6:$L$47,10,FALSE))</f>
        <v>4</v>
      </c>
      <c r="AX26" s="151">
        <f>IF(AX25="","",VLOOKUP(AX25,'【記載例】シフト記号表（勤務時間帯）'!$C$6:$L$47,10,FALSE))</f>
        <v>4</v>
      </c>
      <c r="AY26" s="149" t="str">
        <f>IF(AY25="","",VLOOKUP(AY25,'【記載例】シフト記号表（勤務時間帯）'!$C$6:$L$47,10,FALSE))</f>
        <v/>
      </c>
      <c r="AZ26" s="150" t="str">
        <f>IF(AZ25="","",VLOOKUP(AZ25,'【記載例】シフト記号表（勤務時間帯）'!$C$6:$L$47,10,FALSE))</f>
        <v/>
      </c>
      <c r="BA26" s="150" t="str">
        <f>IF(BA25="","",VLOOKUP(BA25,'【記載例】シフト記号表（勤務時間帯）'!$C$6:$L$47,10,FALSE))</f>
        <v/>
      </c>
      <c r="BB26" s="258">
        <f>IF($BE$3="４週",SUM(W26:AX26),IF($BE$3="暦月",SUM(W26:BA26),""))</f>
        <v>80</v>
      </c>
      <c r="BC26" s="259"/>
      <c r="BD26" s="260">
        <f>IF($BE$3="４週",BB26/4,IF($BE$3="暦月",(BB26/($BE$8/7)),""))</f>
        <v>20</v>
      </c>
      <c r="BE26" s="259"/>
      <c r="BF26" s="255"/>
      <c r="BG26" s="256"/>
      <c r="BH26" s="256"/>
      <c r="BI26" s="256"/>
      <c r="BJ26" s="257"/>
    </row>
    <row r="27" spans="2:62" ht="20.25" customHeight="1" x14ac:dyDescent="0.4">
      <c r="B27" s="261">
        <f>B25+1</f>
        <v>7</v>
      </c>
      <c r="C27" s="263" t="s">
        <v>178</v>
      </c>
      <c r="D27" s="264"/>
      <c r="E27" s="139"/>
      <c r="F27" s="140"/>
      <c r="G27" s="139"/>
      <c r="H27" s="140"/>
      <c r="I27" s="267" t="s">
        <v>99</v>
      </c>
      <c r="J27" s="268"/>
      <c r="K27" s="271" t="s">
        <v>101</v>
      </c>
      <c r="L27" s="272"/>
      <c r="M27" s="272"/>
      <c r="N27" s="264"/>
      <c r="O27" s="245" t="s">
        <v>199</v>
      </c>
      <c r="P27" s="246"/>
      <c r="Q27" s="246"/>
      <c r="R27" s="246"/>
      <c r="S27" s="247"/>
      <c r="T27" s="109" t="s">
        <v>18</v>
      </c>
      <c r="U27" s="110"/>
      <c r="V27" s="111"/>
      <c r="W27" s="99" t="s">
        <v>202</v>
      </c>
      <c r="X27" s="100" t="s">
        <v>202</v>
      </c>
      <c r="Y27" s="100" t="s">
        <v>202</v>
      </c>
      <c r="Z27" s="100"/>
      <c r="AA27" s="100"/>
      <c r="AB27" s="100"/>
      <c r="AC27" s="101"/>
      <c r="AD27" s="99" t="s">
        <v>202</v>
      </c>
      <c r="AE27" s="100" t="s">
        <v>202</v>
      </c>
      <c r="AF27" s="100" t="s">
        <v>202</v>
      </c>
      <c r="AG27" s="100"/>
      <c r="AH27" s="100"/>
      <c r="AI27" s="100"/>
      <c r="AJ27" s="101"/>
      <c r="AK27" s="99" t="s">
        <v>202</v>
      </c>
      <c r="AL27" s="100" t="s">
        <v>202</v>
      </c>
      <c r="AM27" s="100" t="s">
        <v>202</v>
      </c>
      <c r="AN27" s="100"/>
      <c r="AO27" s="100"/>
      <c r="AP27" s="100"/>
      <c r="AQ27" s="101"/>
      <c r="AR27" s="99" t="s">
        <v>202</v>
      </c>
      <c r="AS27" s="100" t="s">
        <v>202</v>
      </c>
      <c r="AT27" s="100" t="s">
        <v>202</v>
      </c>
      <c r="AU27" s="100"/>
      <c r="AV27" s="100"/>
      <c r="AW27" s="100"/>
      <c r="AX27" s="101"/>
      <c r="AY27" s="99"/>
      <c r="AZ27" s="100"/>
      <c r="BA27" s="102"/>
      <c r="BB27" s="248"/>
      <c r="BC27" s="249"/>
      <c r="BD27" s="250"/>
      <c r="BE27" s="251"/>
      <c r="BF27" s="252"/>
      <c r="BG27" s="253"/>
      <c r="BH27" s="253"/>
      <c r="BI27" s="253"/>
      <c r="BJ27" s="254"/>
    </row>
    <row r="28" spans="2:62" ht="20.25" customHeight="1" x14ac:dyDescent="0.4">
      <c r="B28" s="262"/>
      <c r="C28" s="265"/>
      <c r="D28" s="266"/>
      <c r="E28" s="139"/>
      <c r="F28" s="140" t="str">
        <f>C27</f>
        <v>面接相談員</v>
      </c>
      <c r="G28" s="139"/>
      <c r="H28" s="140" t="str">
        <f>I27</f>
        <v>C</v>
      </c>
      <c r="I28" s="269"/>
      <c r="J28" s="270"/>
      <c r="K28" s="273"/>
      <c r="L28" s="274"/>
      <c r="M28" s="274"/>
      <c r="N28" s="266"/>
      <c r="O28" s="245"/>
      <c r="P28" s="246"/>
      <c r="Q28" s="246"/>
      <c r="R28" s="246"/>
      <c r="S28" s="247"/>
      <c r="T28" s="106" t="s">
        <v>134</v>
      </c>
      <c r="U28" s="107"/>
      <c r="V28" s="108"/>
      <c r="W28" s="149">
        <f>IF(W27="","",VLOOKUP(W27,'【記載例】シフト記号表（勤務時間帯）'!$C$6:$L$47,10,FALSE))</f>
        <v>8</v>
      </c>
      <c r="X28" s="150">
        <f>IF(X27="","",VLOOKUP(X27,'【記載例】シフト記号表（勤務時間帯）'!$C$6:$L$47,10,FALSE))</f>
        <v>8</v>
      </c>
      <c r="Y28" s="150">
        <f>IF(Y27="","",VLOOKUP(Y27,'【記載例】シフト記号表（勤務時間帯）'!$C$6:$L$47,10,FALSE))</f>
        <v>8</v>
      </c>
      <c r="Z28" s="150" t="str">
        <f>IF(Z27="","",VLOOKUP(Z27,'【記載例】シフト記号表（勤務時間帯）'!$C$6:$L$47,10,FALSE))</f>
        <v/>
      </c>
      <c r="AA28" s="150" t="str">
        <f>IF(AA27="","",VLOOKUP(AA27,'【記載例】シフト記号表（勤務時間帯）'!$C$6:$L$47,10,FALSE))</f>
        <v/>
      </c>
      <c r="AB28" s="150" t="str">
        <f>IF(AB27="","",VLOOKUP(AB27,'【記載例】シフト記号表（勤務時間帯）'!$C$6:$L$47,10,FALSE))</f>
        <v/>
      </c>
      <c r="AC28" s="151" t="str">
        <f>IF(AC27="","",VLOOKUP(AC27,'【記載例】シフト記号表（勤務時間帯）'!$C$6:$L$47,10,FALSE))</f>
        <v/>
      </c>
      <c r="AD28" s="149">
        <f>IF(AD27="","",VLOOKUP(AD27,'【記載例】シフト記号表（勤務時間帯）'!$C$6:$L$47,10,FALSE))</f>
        <v>8</v>
      </c>
      <c r="AE28" s="150">
        <f>IF(AE27="","",VLOOKUP(AE27,'【記載例】シフト記号表（勤務時間帯）'!$C$6:$L$47,10,FALSE))</f>
        <v>8</v>
      </c>
      <c r="AF28" s="150">
        <f>IF(AF27="","",VLOOKUP(AF27,'【記載例】シフト記号表（勤務時間帯）'!$C$6:$L$47,10,FALSE))</f>
        <v>8</v>
      </c>
      <c r="AG28" s="150" t="str">
        <f>IF(AG27="","",VLOOKUP(AG27,'【記載例】シフト記号表（勤務時間帯）'!$C$6:$L$47,10,FALSE))</f>
        <v/>
      </c>
      <c r="AH28" s="150" t="str">
        <f>IF(AH27="","",VLOOKUP(AH27,'【記載例】シフト記号表（勤務時間帯）'!$C$6:$L$47,10,FALSE))</f>
        <v/>
      </c>
      <c r="AI28" s="150" t="str">
        <f>IF(AI27="","",VLOOKUP(AI27,'【記載例】シフト記号表（勤務時間帯）'!$C$6:$L$47,10,FALSE))</f>
        <v/>
      </c>
      <c r="AJ28" s="151" t="str">
        <f>IF(AJ27="","",VLOOKUP(AJ27,'【記載例】シフト記号表（勤務時間帯）'!$C$6:$L$47,10,FALSE))</f>
        <v/>
      </c>
      <c r="AK28" s="149">
        <f>IF(AK27="","",VLOOKUP(AK27,'【記載例】シフト記号表（勤務時間帯）'!$C$6:$L$47,10,FALSE))</f>
        <v>8</v>
      </c>
      <c r="AL28" s="150">
        <f>IF(AL27="","",VLOOKUP(AL27,'【記載例】シフト記号表（勤務時間帯）'!$C$6:$L$47,10,FALSE))</f>
        <v>8</v>
      </c>
      <c r="AM28" s="150">
        <f>IF(AM27="","",VLOOKUP(AM27,'【記載例】シフト記号表（勤務時間帯）'!$C$6:$L$47,10,FALSE))</f>
        <v>8</v>
      </c>
      <c r="AN28" s="150" t="str">
        <f>IF(AN27="","",VLOOKUP(AN27,'【記載例】シフト記号表（勤務時間帯）'!$C$6:$L$47,10,FALSE))</f>
        <v/>
      </c>
      <c r="AO28" s="150" t="str">
        <f>IF(AO27="","",VLOOKUP(AO27,'【記載例】シフト記号表（勤務時間帯）'!$C$6:$L$47,10,FALSE))</f>
        <v/>
      </c>
      <c r="AP28" s="150" t="str">
        <f>IF(AP27="","",VLOOKUP(AP27,'【記載例】シフト記号表（勤務時間帯）'!$C$6:$L$47,10,FALSE))</f>
        <v/>
      </c>
      <c r="AQ28" s="151" t="str">
        <f>IF(AQ27="","",VLOOKUP(AQ27,'【記載例】シフト記号表（勤務時間帯）'!$C$6:$L$47,10,FALSE))</f>
        <v/>
      </c>
      <c r="AR28" s="149">
        <f>IF(AR27="","",VLOOKUP(AR27,'【記載例】シフト記号表（勤務時間帯）'!$C$6:$L$47,10,FALSE))</f>
        <v>8</v>
      </c>
      <c r="AS28" s="150">
        <f>IF(AS27="","",VLOOKUP(AS27,'【記載例】シフト記号表（勤務時間帯）'!$C$6:$L$47,10,FALSE))</f>
        <v>8</v>
      </c>
      <c r="AT28" s="150">
        <f>IF(AT27="","",VLOOKUP(AT27,'【記載例】シフト記号表（勤務時間帯）'!$C$6:$L$47,10,FALSE))</f>
        <v>8</v>
      </c>
      <c r="AU28" s="150" t="str">
        <f>IF(AU27="","",VLOOKUP(AU27,'【記載例】シフト記号表（勤務時間帯）'!$C$6:$L$47,10,FALSE))</f>
        <v/>
      </c>
      <c r="AV28" s="150" t="str">
        <f>IF(AV27="","",VLOOKUP(AV27,'【記載例】シフト記号表（勤務時間帯）'!$C$6:$L$47,10,FALSE))</f>
        <v/>
      </c>
      <c r="AW28" s="150" t="str">
        <f>IF(AW27="","",VLOOKUP(AW27,'【記載例】シフト記号表（勤務時間帯）'!$C$6:$L$47,10,FALSE))</f>
        <v/>
      </c>
      <c r="AX28" s="151" t="str">
        <f>IF(AX27="","",VLOOKUP(AX27,'【記載例】シフト記号表（勤務時間帯）'!$C$6:$L$47,10,FALSE))</f>
        <v/>
      </c>
      <c r="AY28" s="149" t="str">
        <f>IF(AY27="","",VLOOKUP(AY27,'【記載例】シフト記号表（勤務時間帯）'!$C$6:$L$47,10,FALSE))</f>
        <v/>
      </c>
      <c r="AZ28" s="150" t="str">
        <f>IF(AZ27="","",VLOOKUP(AZ27,'【記載例】シフト記号表（勤務時間帯）'!$C$6:$L$47,10,FALSE))</f>
        <v/>
      </c>
      <c r="BA28" s="150" t="str">
        <f>IF(BA27="","",VLOOKUP(BA27,'【記載例】シフト記号表（勤務時間帯）'!$C$6:$L$47,10,FALSE))</f>
        <v/>
      </c>
      <c r="BB28" s="258">
        <f>IF($BE$3="４週",SUM(W28:AX28),IF($BE$3="暦月",SUM(W28:BA28),""))</f>
        <v>96</v>
      </c>
      <c r="BC28" s="259"/>
      <c r="BD28" s="260">
        <f>IF($BE$3="４週",BB28/4,IF($BE$3="暦月",(BB28/($BE$8/7)),""))</f>
        <v>24</v>
      </c>
      <c r="BE28" s="259"/>
      <c r="BF28" s="255"/>
      <c r="BG28" s="256"/>
      <c r="BH28" s="256"/>
      <c r="BI28" s="256"/>
      <c r="BJ28" s="257"/>
    </row>
    <row r="29" spans="2:62" ht="20.25" customHeight="1" x14ac:dyDescent="0.4">
      <c r="B29" s="261">
        <f>B27+1</f>
        <v>8</v>
      </c>
      <c r="C29" s="263" t="s">
        <v>178</v>
      </c>
      <c r="D29" s="264"/>
      <c r="E29" s="139"/>
      <c r="F29" s="140"/>
      <c r="G29" s="139"/>
      <c r="H29" s="140"/>
      <c r="I29" s="267" t="s">
        <v>99</v>
      </c>
      <c r="J29" s="268"/>
      <c r="K29" s="271" t="s">
        <v>147</v>
      </c>
      <c r="L29" s="272"/>
      <c r="M29" s="272"/>
      <c r="N29" s="264"/>
      <c r="O29" s="245" t="s">
        <v>200</v>
      </c>
      <c r="P29" s="246"/>
      <c r="Q29" s="246"/>
      <c r="R29" s="246"/>
      <c r="S29" s="247"/>
      <c r="T29" s="109" t="s">
        <v>18</v>
      </c>
      <c r="U29" s="110"/>
      <c r="V29" s="111"/>
      <c r="W29" s="99"/>
      <c r="X29" s="100"/>
      <c r="Y29" s="100"/>
      <c r="Z29" s="100" t="s">
        <v>202</v>
      </c>
      <c r="AA29" s="100" t="s">
        <v>202</v>
      </c>
      <c r="AB29" s="100" t="s">
        <v>202</v>
      </c>
      <c r="AC29" s="101" t="s">
        <v>202</v>
      </c>
      <c r="AD29" s="99"/>
      <c r="AE29" s="100"/>
      <c r="AF29" s="100"/>
      <c r="AG29" s="100" t="s">
        <v>202</v>
      </c>
      <c r="AH29" s="100" t="s">
        <v>202</v>
      </c>
      <c r="AI29" s="100" t="s">
        <v>202</v>
      </c>
      <c r="AJ29" s="101" t="s">
        <v>202</v>
      </c>
      <c r="AK29" s="99"/>
      <c r="AL29" s="100"/>
      <c r="AM29" s="100"/>
      <c r="AN29" s="100" t="s">
        <v>202</v>
      </c>
      <c r="AO29" s="100" t="s">
        <v>202</v>
      </c>
      <c r="AP29" s="100" t="s">
        <v>202</v>
      </c>
      <c r="AQ29" s="101" t="s">
        <v>202</v>
      </c>
      <c r="AR29" s="99"/>
      <c r="AS29" s="100"/>
      <c r="AT29" s="100"/>
      <c r="AU29" s="100" t="s">
        <v>202</v>
      </c>
      <c r="AV29" s="100" t="s">
        <v>202</v>
      </c>
      <c r="AW29" s="100" t="s">
        <v>202</v>
      </c>
      <c r="AX29" s="101" t="s">
        <v>202</v>
      </c>
      <c r="AY29" s="99"/>
      <c r="AZ29" s="100"/>
      <c r="BA29" s="102"/>
      <c r="BB29" s="248"/>
      <c r="BC29" s="249"/>
      <c r="BD29" s="250"/>
      <c r="BE29" s="251"/>
      <c r="BF29" s="252"/>
      <c r="BG29" s="253"/>
      <c r="BH29" s="253"/>
      <c r="BI29" s="253"/>
      <c r="BJ29" s="254"/>
    </row>
    <row r="30" spans="2:62" ht="20.25" customHeight="1" x14ac:dyDescent="0.4">
      <c r="B30" s="262"/>
      <c r="C30" s="265"/>
      <c r="D30" s="266"/>
      <c r="E30" s="139"/>
      <c r="F30" s="140" t="str">
        <f>C29</f>
        <v>面接相談員</v>
      </c>
      <c r="G30" s="139"/>
      <c r="H30" s="140" t="str">
        <f>I29</f>
        <v>C</v>
      </c>
      <c r="I30" s="269"/>
      <c r="J30" s="270"/>
      <c r="K30" s="273"/>
      <c r="L30" s="274"/>
      <c r="M30" s="274"/>
      <c r="N30" s="266"/>
      <c r="O30" s="245"/>
      <c r="P30" s="246"/>
      <c r="Q30" s="246"/>
      <c r="R30" s="246"/>
      <c r="S30" s="247"/>
      <c r="T30" s="106" t="s">
        <v>134</v>
      </c>
      <c r="U30" s="107"/>
      <c r="V30" s="108"/>
      <c r="W30" s="149" t="str">
        <f>IF(W29="","",VLOOKUP(W29,'【記載例】シフト記号表（勤務時間帯）'!$C$6:$L$47,10,FALSE))</f>
        <v/>
      </c>
      <c r="X30" s="150" t="str">
        <f>IF(X29="","",VLOOKUP(X29,'【記載例】シフト記号表（勤務時間帯）'!$C$6:$L$47,10,FALSE))</f>
        <v/>
      </c>
      <c r="Y30" s="150" t="str">
        <f>IF(Y29="","",VLOOKUP(Y29,'【記載例】シフト記号表（勤務時間帯）'!$C$6:$L$47,10,FALSE))</f>
        <v/>
      </c>
      <c r="Z30" s="150">
        <f>IF(Z29="","",VLOOKUP(Z29,'【記載例】シフト記号表（勤務時間帯）'!$C$6:$L$47,10,FALSE))</f>
        <v>8</v>
      </c>
      <c r="AA30" s="150">
        <f>IF(AA29="","",VLOOKUP(AA29,'【記載例】シフト記号表（勤務時間帯）'!$C$6:$L$47,10,FALSE))</f>
        <v>8</v>
      </c>
      <c r="AB30" s="150">
        <f>IF(AB29="","",VLOOKUP(AB29,'【記載例】シフト記号表（勤務時間帯）'!$C$6:$L$47,10,FALSE))</f>
        <v>8</v>
      </c>
      <c r="AC30" s="151">
        <f>IF(AC29="","",VLOOKUP(AC29,'【記載例】シフト記号表（勤務時間帯）'!$C$6:$L$47,10,FALSE))</f>
        <v>8</v>
      </c>
      <c r="AD30" s="149" t="str">
        <f>IF(AD29="","",VLOOKUP(AD29,'【記載例】シフト記号表（勤務時間帯）'!$C$6:$L$47,10,FALSE))</f>
        <v/>
      </c>
      <c r="AE30" s="150" t="str">
        <f>IF(AE29="","",VLOOKUP(AE29,'【記載例】シフト記号表（勤務時間帯）'!$C$6:$L$47,10,FALSE))</f>
        <v/>
      </c>
      <c r="AF30" s="150" t="str">
        <f>IF(AF29="","",VLOOKUP(AF29,'【記載例】シフト記号表（勤務時間帯）'!$C$6:$L$47,10,FALSE))</f>
        <v/>
      </c>
      <c r="AG30" s="150">
        <f>IF(AG29="","",VLOOKUP(AG29,'【記載例】シフト記号表（勤務時間帯）'!$C$6:$L$47,10,FALSE))</f>
        <v>8</v>
      </c>
      <c r="AH30" s="150">
        <f>IF(AH29="","",VLOOKUP(AH29,'【記載例】シフト記号表（勤務時間帯）'!$C$6:$L$47,10,FALSE))</f>
        <v>8</v>
      </c>
      <c r="AI30" s="150">
        <f>IF(AI29="","",VLOOKUP(AI29,'【記載例】シフト記号表（勤務時間帯）'!$C$6:$L$47,10,FALSE))</f>
        <v>8</v>
      </c>
      <c r="AJ30" s="151">
        <f>IF(AJ29="","",VLOOKUP(AJ29,'【記載例】シフト記号表（勤務時間帯）'!$C$6:$L$47,10,FALSE))</f>
        <v>8</v>
      </c>
      <c r="AK30" s="149" t="str">
        <f>IF(AK29="","",VLOOKUP(AK29,'【記載例】シフト記号表（勤務時間帯）'!$C$6:$L$47,10,FALSE))</f>
        <v/>
      </c>
      <c r="AL30" s="150" t="str">
        <f>IF(AL29="","",VLOOKUP(AL29,'【記載例】シフト記号表（勤務時間帯）'!$C$6:$L$47,10,FALSE))</f>
        <v/>
      </c>
      <c r="AM30" s="150" t="str">
        <f>IF(AM29="","",VLOOKUP(AM29,'【記載例】シフト記号表（勤務時間帯）'!$C$6:$L$47,10,FALSE))</f>
        <v/>
      </c>
      <c r="AN30" s="150">
        <f>IF(AN29="","",VLOOKUP(AN29,'【記載例】シフト記号表（勤務時間帯）'!$C$6:$L$47,10,FALSE))</f>
        <v>8</v>
      </c>
      <c r="AO30" s="150">
        <f>IF(AO29="","",VLOOKUP(AO29,'【記載例】シフト記号表（勤務時間帯）'!$C$6:$L$47,10,FALSE))</f>
        <v>8</v>
      </c>
      <c r="AP30" s="150">
        <f>IF(AP29="","",VLOOKUP(AP29,'【記載例】シフト記号表（勤務時間帯）'!$C$6:$L$47,10,FALSE))</f>
        <v>8</v>
      </c>
      <c r="AQ30" s="151">
        <f>IF(AQ29="","",VLOOKUP(AQ29,'【記載例】シフト記号表（勤務時間帯）'!$C$6:$L$47,10,FALSE))</f>
        <v>8</v>
      </c>
      <c r="AR30" s="149" t="str">
        <f>IF(AR29="","",VLOOKUP(AR29,'【記載例】シフト記号表（勤務時間帯）'!$C$6:$L$47,10,FALSE))</f>
        <v/>
      </c>
      <c r="AS30" s="150" t="str">
        <f>IF(AS29="","",VLOOKUP(AS29,'【記載例】シフト記号表（勤務時間帯）'!$C$6:$L$47,10,FALSE))</f>
        <v/>
      </c>
      <c r="AT30" s="150" t="str">
        <f>IF(AT29="","",VLOOKUP(AT29,'【記載例】シフト記号表（勤務時間帯）'!$C$6:$L$47,10,FALSE))</f>
        <v/>
      </c>
      <c r="AU30" s="150">
        <f>IF(AU29="","",VLOOKUP(AU29,'【記載例】シフト記号表（勤務時間帯）'!$C$6:$L$47,10,FALSE))</f>
        <v>8</v>
      </c>
      <c r="AV30" s="150">
        <f>IF(AV29="","",VLOOKUP(AV29,'【記載例】シフト記号表（勤務時間帯）'!$C$6:$L$47,10,FALSE))</f>
        <v>8</v>
      </c>
      <c r="AW30" s="150">
        <f>IF(AW29="","",VLOOKUP(AW29,'【記載例】シフト記号表（勤務時間帯）'!$C$6:$L$47,10,FALSE))</f>
        <v>8</v>
      </c>
      <c r="AX30" s="151">
        <f>IF(AX29="","",VLOOKUP(AX29,'【記載例】シフト記号表（勤務時間帯）'!$C$6:$L$47,10,FALSE))</f>
        <v>8</v>
      </c>
      <c r="AY30" s="149" t="str">
        <f>IF(AY29="","",VLOOKUP(AY29,'【記載例】シフト記号表（勤務時間帯）'!$C$6:$L$47,10,FALSE))</f>
        <v/>
      </c>
      <c r="AZ30" s="150" t="str">
        <f>IF(AZ29="","",VLOOKUP(AZ29,'【記載例】シフト記号表（勤務時間帯）'!$C$6:$L$47,10,FALSE))</f>
        <v/>
      </c>
      <c r="BA30" s="150" t="str">
        <f>IF(BA29="","",VLOOKUP(BA29,'【記載例】シフト記号表（勤務時間帯）'!$C$6:$L$47,10,FALSE))</f>
        <v/>
      </c>
      <c r="BB30" s="258">
        <f>IF($BE$3="４週",SUM(W30:AX30),IF($BE$3="暦月",SUM(W30:BA30),""))</f>
        <v>128</v>
      </c>
      <c r="BC30" s="259"/>
      <c r="BD30" s="260">
        <f>IF($BE$3="４週",BB30/4,IF($BE$3="暦月",(BB30/($BE$8/7)),""))</f>
        <v>32</v>
      </c>
      <c r="BE30" s="259"/>
      <c r="BF30" s="255"/>
      <c r="BG30" s="256"/>
      <c r="BH30" s="256"/>
      <c r="BI30" s="256"/>
      <c r="BJ30" s="257"/>
    </row>
    <row r="31" spans="2:62" ht="20.25" customHeight="1" x14ac:dyDescent="0.4">
      <c r="B31" s="261">
        <f>B29+1</f>
        <v>9</v>
      </c>
      <c r="C31" s="263" t="s">
        <v>156</v>
      </c>
      <c r="D31" s="264"/>
      <c r="E31" s="139"/>
      <c r="F31" s="140"/>
      <c r="G31" s="139"/>
      <c r="H31" s="140"/>
      <c r="I31" s="267" t="s">
        <v>88</v>
      </c>
      <c r="J31" s="268"/>
      <c r="K31" s="271" t="s">
        <v>145</v>
      </c>
      <c r="L31" s="272"/>
      <c r="M31" s="272"/>
      <c r="N31" s="264"/>
      <c r="O31" s="245" t="s">
        <v>196</v>
      </c>
      <c r="P31" s="246"/>
      <c r="Q31" s="246"/>
      <c r="R31" s="246"/>
      <c r="S31" s="247"/>
      <c r="T31" s="109" t="s">
        <v>18</v>
      </c>
      <c r="U31" s="110"/>
      <c r="V31" s="111"/>
      <c r="W31" s="99" t="s">
        <v>39</v>
      </c>
      <c r="X31" s="100" t="s">
        <v>39</v>
      </c>
      <c r="Y31" s="100" t="s">
        <v>174</v>
      </c>
      <c r="Z31" s="100"/>
      <c r="AA31" s="100"/>
      <c r="AB31" s="100" t="s">
        <v>39</v>
      </c>
      <c r="AC31" s="101" t="s">
        <v>39</v>
      </c>
      <c r="AD31" s="99" t="s">
        <v>39</v>
      </c>
      <c r="AE31" s="100" t="s">
        <v>39</v>
      </c>
      <c r="AF31" s="100" t="s">
        <v>174</v>
      </c>
      <c r="AG31" s="100"/>
      <c r="AH31" s="100"/>
      <c r="AI31" s="100" t="s">
        <v>39</v>
      </c>
      <c r="AJ31" s="101" t="s">
        <v>39</v>
      </c>
      <c r="AK31" s="99" t="s">
        <v>39</v>
      </c>
      <c r="AL31" s="100" t="s">
        <v>39</v>
      </c>
      <c r="AM31" s="100" t="s">
        <v>174</v>
      </c>
      <c r="AN31" s="100"/>
      <c r="AO31" s="100"/>
      <c r="AP31" s="100" t="s">
        <v>39</v>
      </c>
      <c r="AQ31" s="101" t="s">
        <v>39</v>
      </c>
      <c r="AR31" s="99" t="s">
        <v>39</v>
      </c>
      <c r="AS31" s="100" t="s">
        <v>39</v>
      </c>
      <c r="AT31" s="100" t="s">
        <v>174</v>
      </c>
      <c r="AU31" s="100"/>
      <c r="AV31" s="100"/>
      <c r="AW31" s="100" t="s">
        <v>39</v>
      </c>
      <c r="AX31" s="101" t="s">
        <v>39</v>
      </c>
      <c r="AY31" s="99"/>
      <c r="AZ31" s="100"/>
      <c r="BA31" s="102"/>
      <c r="BB31" s="248"/>
      <c r="BC31" s="249"/>
      <c r="BD31" s="250"/>
      <c r="BE31" s="251"/>
      <c r="BF31" s="252"/>
      <c r="BG31" s="253"/>
      <c r="BH31" s="253"/>
      <c r="BI31" s="253"/>
      <c r="BJ31" s="254"/>
    </row>
    <row r="32" spans="2:62" ht="20.25" customHeight="1" x14ac:dyDescent="0.4">
      <c r="B32" s="262"/>
      <c r="C32" s="265"/>
      <c r="D32" s="266"/>
      <c r="E32" s="139"/>
      <c r="F32" s="140" t="str">
        <f>C31</f>
        <v>訪問介護員</v>
      </c>
      <c r="G32" s="139"/>
      <c r="H32" s="140" t="str">
        <f>I31</f>
        <v>A</v>
      </c>
      <c r="I32" s="269"/>
      <c r="J32" s="270"/>
      <c r="K32" s="273"/>
      <c r="L32" s="274"/>
      <c r="M32" s="274"/>
      <c r="N32" s="266"/>
      <c r="O32" s="245"/>
      <c r="P32" s="246"/>
      <c r="Q32" s="246"/>
      <c r="R32" s="246"/>
      <c r="S32" s="247"/>
      <c r="T32" s="171" t="s">
        <v>134</v>
      </c>
      <c r="U32" s="114"/>
      <c r="V32" s="172"/>
      <c r="W32" s="149">
        <f>IF(W31="","",VLOOKUP(W31,'【記載例】シフト記号表（勤務時間帯）'!$C$6:$L$47,10,FALSE))</f>
        <v>7.9999999999999964</v>
      </c>
      <c r="X32" s="150">
        <f>IF(X31="","",VLOOKUP(X31,'【記載例】シフト記号表（勤務時間帯）'!$C$6:$L$47,10,FALSE))</f>
        <v>7.9999999999999964</v>
      </c>
      <c r="Y32" s="150">
        <f>IF(Y31="","",VLOOKUP(Y31,'【記載例】シフト記号表（勤務時間帯）'!$C$6:$L$47,10,FALSE))</f>
        <v>7.9999999999999964</v>
      </c>
      <c r="Z32" s="150" t="str">
        <f>IF(Z31="","",VLOOKUP(Z31,'【記載例】シフト記号表（勤務時間帯）'!$C$6:$L$47,10,FALSE))</f>
        <v/>
      </c>
      <c r="AA32" s="150" t="str">
        <f>IF(AA31="","",VLOOKUP(AA31,'【記載例】シフト記号表（勤務時間帯）'!$C$6:$L$47,10,FALSE))</f>
        <v/>
      </c>
      <c r="AB32" s="150">
        <f>IF(AB31="","",VLOOKUP(AB31,'【記載例】シフト記号表（勤務時間帯）'!$C$6:$L$47,10,FALSE))</f>
        <v>7.9999999999999964</v>
      </c>
      <c r="AC32" s="151">
        <f>IF(AC31="","",VLOOKUP(AC31,'【記載例】シフト記号表（勤務時間帯）'!$C$6:$L$47,10,FALSE))</f>
        <v>7.9999999999999964</v>
      </c>
      <c r="AD32" s="149">
        <f>IF(AD31="","",VLOOKUP(AD31,'【記載例】シフト記号表（勤務時間帯）'!$C$6:$L$47,10,FALSE))</f>
        <v>7.9999999999999964</v>
      </c>
      <c r="AE32" s="150">
        <f>IF(AE31="","",VLOOKUP(AE31,'【記載例】シフト記号表（勤務時間帯）'!$C$6:$L$47,10,FALSE))</f>
        <v>7.9999999999999964</v>
      </c>
      <c r="AF32" s="150">
        <f>IF(AF31="","",VLOOKUP(AF31,'【記載例】シフト記号表（勤務時間帯）'!$C$6:$L$47,10,FALSE))</f>
        <v>7.9999999999999964</v>
      </c>
      <c r="AG32" s="150" t="str">
        <f>IF(AG31="","",VLOOKUP(AG31,'【記載例】シフト記号表（勤務時間帯）'!$C$6:$L$47,10,FALSE))</f>
        <v/>
      </c>
      <c r="AH32" s="150" t="str">
        <f>IF(AH31="","",VLOOKUP(AH31,'【記載例】シフト記号表（勤務時間帯）'!$C$6:$L$47,10,FALSE))</f>
        <v/>
      </c>
      <c r="AI32" s="150">
        <f>IF(AI31="","",VLOOKUP(AI31,'【記載例】シフト記号表（勤務時間帯）'!$C$6:$L$47,10,FALSE))</f>
        <v>7.9999999999999964</v>
      </c>
      <c r="AJ32" s="151">
        <f>IF(AJ31="","",VLOOKUP(AJ31,'【記載例】シフト記号表（勤務時間帯）'!$C$6:$L$47,10,FALSE))</f>
        <v>7.9999999999999964</v>
      </c>
      <c r="AK32" s="149">
        <f>IF(AK31="","",VLOOKUP(AK31,'【記載例】シフト記号表（勤務時間帯）'!$C$6:$L$47,10,FALSE))</f>
        <v>7.9999999999999964</v>
      </c>
      <c r="AL32" s="150">
        <f>IF(AL31="","",VLOOKUP(AL31,'【記載例】シフト記号表（勤務時間帯）'!$C$6:$L$47,10,FALSE))</f>
        <v>7.9999999999999964</v>
      </c>
      <c r="AM32" s="150">
        <f>IF(AM31="","",VLOOKUP(AM31,'【記載例】シフト記号表（勤務時間帯）'!$C$6:$L$47,10,FALSE))</f>
        <v>7.9999999999999964</v>
      </c>
      <c r="AN32" s="150" t="str">
        <f>IF(AN31="","",VLOOKUP(AN31,'【記載例】シフト記号表（勤務時間帯）'!$C$6:$L$47,10,FALSE))</f>
        <v/>
      </c>
      <c r="AO32" s="150" t="str">
        <f>IF(AO31="","",VLOOKUP(AO31,'【記載例】シフト記号表（勤務時間帯）'!$C$6:$L$47,10,FALSE))</f>
        <v/>
      </c>
      <c r="AP32" s="150">
        <f>IF(AP31="","",VLOOKUP(AP31,'【記載例】シフト記号表（勤務時間帯）'!$C$6:$L$47,10,FALSE))</f>
        <v>7.9999999999999964</v>
      </c>
      <c r="AQ32" s="151">
        <f>IF(AQ31="","",VLOOKUP(AQ31,'【記載例】シフト記号表（勤務時間帯）'!$C$6:$L$47,10,FALSE))</f>
        <v>7.9999999999999964</v>
      </c>
      <c r="AR32" s="149">
        <f>IF(AR31="","",VLOOKUP(AR31,'【記載例】シフト記号表（勤務時間帯）'!$C$6:$L$47,10,FALSE))</f>
        <v>7.9999999999999964</v>
      </c>
      <c r="AS32" s="150">
        <f>IF(AS31="","",VLOOKUP(AS31,'【記載例】シフト記号表（勤務時間帯）'!$C$6:$L$47,10,FALSE))</f>
        <v>7.9999999999999964</v>
      </c>
      <c r="AT32" s="150">
        <f>IF(AT31="","",VLOOKUP(AT31,'【記載例】シフト記号表（勤務時間帯）'!$C$6:$L$47,10,FALSE))</f>
        <v>7.9999999999999964</v>
      </c>
      <c r="AU32" s="150" t="str">
        <f>IF(AU31="","",VLOOKUP(AU31,'【記載例】シフト記号表（勤務時間帯）'!$C$6:$L$47,10,FALSE))</f>
        <v/>
      </c>
      <c r="AV32" s="150" t="str">
        <f>IF(AV31="","",VLOOKUP(AV31,'【記載例】シフト記号表（勤務時間帯）'!$C$6:$L$47,10,FALSE))</f>
        <v/>
      </c>
      <c r="AW32" s="150">
        <f>IF(AW31="","",VLOOKUP(AW31,'【記載例】シフト記号表（勤務時間帯）'!$C$6:$L$47,10,FALSE))</f>
        <v>7.9999999999999964</v>
      </c>
      <c r="AX32" s="151">
        <f>IF(AX31="","",VLOOKUP(AX31,'【記載例】シフト記号表（勤務時間帯）'!$C$6:$L$47,10,FALSE))</f>
        <v>7.9999999999999964</v>
      </c>
      <c r="AY32" s="149" t="str">
        <f>IF(AY31="","",VLOOKUP(AY31,'【記載例】シフト記号表（勤務時間帯）'!$C$6:$L$47,10,FALSE))</f>
        <v/>
      </c>
      <c r="AZ32" s="150" t="str">
        <f>IF(AZ31="","",VLOOKUP(AZ31,'【記載例】シフト記号表（勤務時間帯）'!$C$6:$L$47,10,FALSE))</f>
        <v/>
      </c>
      <c r="BA32" s="150" t="str">
        <f>IF(BA31="","",VLOOKUP(BA31,'【記載例】シフト記号表（勤務時間帯）'!$C$6:$L$47,10,FALSE))</f>
        <v/>
      </c>
      <c r="BB32" s="258">
        <f>IF($BE$3="４週",SUM(W32:AX32),IF($BE$3="暦月",SUM(W32:BA32),""))</f>
        <v>159.99999999999997</v>
      </c>
      <c r="BC32" s="259"/>
      <c r="BD32" s="260">
        <f>IF($BE$3="４週",BB32/4,IF($BE$3="暦月",(BB32/($BE$8/7)),""))</f>
        <v>39.999999999999993</v>
      </c>
      <c r="BE32" s="259"/>
      <c r="BF32" s="255"/>
      <c r="BG32" s="256"/>
      <c r="BH32" s="256"/>
      <c r="BI32" s="256"/>
      <c r="BJ32" s="257"/>
    </row>
    <row r="33" spans="2:62" ht="20.25" customHeight="1" x14ac:dyDescent="0.4">
      <c r="B33" s="261">
        <f>B31+1</f>
        <v>10</v>
      </c>
      <c r="C33" s="263" t="s">
        <v>156</v>
      </c>
      <c r="D33" s="264"/>
      <c r="E33" s="139"/>
      <c r="F33" s="140"/>
      <c r="G33" s="139"/>
      <c r="H33" s="140"/>
      <c r="I33" s="267" t="s">
        <v>88</v>
      </c>
      <c r="J33" s="268"/>
      <c r="K33" s="271" t="s">
        <v>19</v>
      </c>
      <c r="L33" s="272"/>
      <c r="M33" s="272"/>
      <c r="N33" s="264"/>
      <c r="O33" s="245" t="s">
        <v>195</v>
      </c>
      <c r="P33" s="246"/>
      <c r="Q33" s="246"/>
      <c r="R33" s="246"/>
      <c r="S33" s="247"/>
      <c r="T33" s="170" t="s">
        <v>18</v>
      </c>
      <c r="U33" s="112"/>
      <c r="V33" s="113"/>
      <c r="W33" s="99" t="s">
        <v>39</v>
      </c>
      <c r="X33" s="100" t="s">
        <v>39</v>
      </c>
      <c r="Y33" s="100" t="s">
        <v>174</v>
      </c>
      <c r="Z33" s="100"/>
      <c r="AA33" s="100"/>
      <c r="AB33" s="100" t="s">
        <v>39</v>
      </c>
      <c r="AC33" s="101" t="s">
        <v>39</v>
      </c>
      <c r="AD33" s="99" t="s">
        <v>39</v>
      </c>
      <c r="AE33" s="100" t="s">
        <v>39</v>
      </c>
      <c r="AF33" s="100" t="s">
        <v>174</v>
      </c>
      <c r="AG33" s="100"/>
      <c r="AH33" s="100"/>
      <c r="AI33" s="100" t="s">
        <v>39</v>
      </c>
      <c r="AJ33" s="101" t="s">
        <v>39</v>
      </c>
      <c r="AK33" s="99" t="s">
        <v>39</v>
      </c>
      <c r="AL33" s="100" t="s">
        <v>39</v>
      </c>
      <c r="AM33" s="100" t="s">
        <v>174</v>
      </c>
      <c r="AN33" s="100"/>
      <c r="AO33" s="100"/>
      <c r="AP33" s="100" t="s">
        <v>39</v>
      </c>
      <c r="AQ33" s="101" t="s">
        <v>39</v>
      </c>
      <c r="AR33" s="99" t="s">
        <v>39</v>
      </c>
      <c r="AS33" s="100" t="s">
        <v>39</v>
      </c>
      <c r="AT33" s="100" t="s">
        <v>174</v>
      </c>
      <c r="AU33" s="100"/>
      <c r="AV33" s="100"/>
      <c r="AW33" s="100" t="s">
        <v>39</v>
      </c>
      <c r="AX33" s="101" t="s">
        <v>39</v>
      </c>
      <c r="AY33" s="99"/>
      <c r="AZ33" s="100"/>
      <c r="BA33" s="102"/>
      <c r="BB33" s="248"/>
      <c r="BC33" s="249"/>
      <c r="BD33" s="250"/>
      <c r="BE33" s="251"/>
      <c r="BF33" s="252"/>
      <c r="BG33" s="253"/>
      <c r="BH33" s="253"/>
      <c r="BI33" s="253"/>
      <c r="BJ33" s="254"/>
    </row>
    <row r="34" spans="2:62" ht="20.25" customHeight="1" x14ac:dyDescent="0.4">
      <c r="B34" s="262"/>
      <c r="C34" s="265"/>
      <c r="D34" s="266"/>
      <c r="E34" s="139"/>
      <c r="F34" s="140" t="str">
        <f>C33</f>
        <v>訪問介護員</v>
      </c>
      <c r="G34" s="139"/>
      <c r="H34" s="140" t="str">
        <f>I33</f>
        <v>A</v>
      </c>
      <c r="I34" s="269"/>
      <c r="J34" s="270"/>
      <c r="K34" s="273"/>
      <c r="L34" s="274"/>
      <c r="M34" s="274"/>
      <c r="N34" s="266"/>
      <c r="O34" s="245"/>
      <c r="P34" s="246"/>
      <c r="Q34" s="246"/>
      <c r="R34" s="246"/>
      <c r="S34" s="247"/>
      <c r="T34" s="171" t="s">
        <v>134</v>
      </c>
      <c r="U34" s="114"/>
      <c r="V34" s="172"/>
      <c r="W34" s="149">
        <f>IF(W33="","",VLOOKUP(W33,'【記載例】シフト記号表（勤務時間帯）'!$C$6:$L$47,10,FALSE))</f>
        <v>7.9999999999999964</v>
      </c>
      <c r="X34" s="150">
        <f>IF(X33="","",VLOOKUP(X33,'【記載例】シフト記号表（勤務時間帯）'!$C$6:$L$47,10,FALSE))</f>
        <v>7.9999999999999964</v>
      </c>
      <c r="Y34" s="150">
        <f>IF(Y33="","",VLOOKUP(Y33,'【記載例】シフト記号表（勤務時間帯）'!$C$6:$L$47,10,FALSE))</f>
        <v>7.9999999999999964</v>
      </c>
      <c r="Z34" s="150" t="str">
        <f>IF(Z33="","",VLOOKUP(Z33,'【記載例】シフト記号表（勤務時間帯）'!$C$6:$L$47,10,FALSE))</f>
        <v/>
      </c>
      <c r="AA34" s="150" t="str">
        <f>IF(AA33="","",VLOOKUP(AA33,'【記載例】シフト記号表（勤務時間帯）'!$C$6:$L$47,10,FALSE))</f>
        <v/>
      </c>
      <c r="AB34" s="150">
        <f>IF(AB33="","",VLOOKUP(AB33,'【記載例】シフト記号表（勤務時間帯）'!$C$6:$L$47,10,FALSE))</f>
        <v>7.9999999999999964</v>
      </c>
      <c r="AC34" s="151">
        <f>IF(AC33="","",VLOOKUP(AC33,'【記載例】シフト記号表（勤務時間帯）'!$C$6:$L$47,10,FALSE))</f>
        <v>7.9999999999999964</v>
      </c>
      <c r="AD34" s="149">
        <f>IF(AD33="","",VLOOKUP(AD33,'【記載例】シフト記号表（勤務時間帯）'!$C$6:$L$47,10,FALSE))</f>
        <v>7.9999999999999964</v>
      </c>
      <c r="AE34" s="150">
        <f>IF(AE33="","",VLOOKUP(AE33,'【記載例】シフト記号表（勤務時間帯）'!$C$6:$L$47,10,FALSE))</f>
        <v>7.9999999999999964</v>
      </c>
      <c r="AF34" s="150">
        <f>IF(AF33="","",VLOOKUP(AF33,'【記載例】シフト記号表（勤務時間帯）'!$C$6:$L$47,10,FALSE))</f>
        <v>7.9999999999999964</v>
      </c>
      <c r="AG34" s="150" t="str">
        <f>IF(AG33="","",VLOOKUP(AG33,'【記載例】シフト記号表（勤務時間帯）'!$C$6:$L$47,10,FALSE))</f>
        <v/>
      </c>
      <c r="AH34" s="150" t="str">
        <f>IF(AH33="","",VLOOKUP(AH33,'【記載例】シフト記号表（勤務時間帯）'!$C$6:$L$47,10,FALSE))</f>
        <v/>
      </c>
      <c r="AI34" s="150">
        <f>IF(AI33="","",VLOOKUP(AI33,'【記載例】シフト記号表（勤務時間帯）'!$C$6:$L$47,10,FALSE))</f>
        <v>7.9999999999999964</v>
      </c>
      <c r="AJ34" s="151">
        <f>IF(AJ33="","",VLOOKUP(AJ33,'【記載例】シフト記号表（勤務時間帯）'!$C$6:$L$47,10,FALSE))</f>
        <v>7.9999999999999964</v>
      </c>
      <c r="AK34" s="149">
        <f>IF(AK33="","",VLOOKUP(AK33,'【記載例】シフト記号表（勤務時間帯）'!$C$6:$L$47,10,FALSE))</f>
        <v>7.9999999999999964</v>
      </c>
      <c r="AL34" s="150">
        <f>IF(AL33="","",VLOOKUP(AL33,'【記載例】シフト記号表（勤務時間帯）'!$C$6:$L$47,10,FALSE))</f>
        <v>7.9999999999999964</v>
      </c>
      <c r="AM34" s="150">
        <f>IF(AM33="","",VLOOKUP(AM33,'【記載例】シフト記号表（勤務時間帯）'!$C$6:$L$47,10,FALSE))</f>
        <v>7.9999999999999964</v>
      </c>
      <c r="AN34" s="150" t="str">
        <f>IF(AN33="","",VLOOKUP(AN33,'【記載例】シフト記号表（勤務時間帯）'!$C$6:$L$47,10,FALSE))</f>
        <v/>
      </c>
      <c r="AO34" s="150" t="str">
        <f>IF(AO33="","",VLOOKUP(AO33,'【記載例】シフト記号表（勤務時間帯）'!$C$6:$L$47,10,FALSE))</f>
        <v/>
      </c>
      <c r="AP34" s="150">
        <f>IF(AP33="","",VLOOKUP(AP33,'【記載例】シフト記号表（勤務時間帯）'!$C$6:$L$47,10,FALSE))</f>
        <v>7.9999999999999964</v>
      </c>
      <c r="AQ34" s="151">
        <f>IF(AQ33="","",VLOOKUP(AQ33,'【記載例】シフト記号表（勤務時間帯）'!$C$6:$L$47,10,FALSE))</f>
        <v>7.9999999999999964</v>
      </c>
      <c r="AR34" s="149">
        <f>IF(AR33="","",VLOOKUP(AR33,'【記載例】シフト記号表（勤務時間帯）'!$C$6:$L$47,10,FALSE))</f>
        <v>7.9999999999999964</v>
      </c>
      <c r="AS34" s="150">
        <f>IF(AS33="","",VLOOKUP(AS33,'【記載例】シフト記号表（勤務時間帯）'!$C$6:$L$47,10,FALSE))</f>
        <v>7.9999999999999964</v>
      </c>
      <c r="AT34" s="150">
        <f>IF(AT33="","",VLOOKUP(AT33,'【記載例】シフト記号表（勤務時間帯）'!$C$6:$L$47,10,FALSE))</f>
        <v>7.9999999999999964</v>
      </c>
      <c r="AU34" s="150" t="str">
        <f>IF(AU33="","",VLOOKUP(AU33,'【記載例】シフト記号表（勤務時間帯）'!$C$6:$L$47,10,FALSE))</f>
        <v/>
      </c>
      <c r="AV34" s="150" t="str">
        <f>IF(AV33="","",VLOOKUP(AV33,'【記載例】シフト記号表（勤務時間帯）'!$C$6:$L$47,10,FALSE))</f>
        <v/>
      </c>
      <c r="AW34" s="150">
        <f>IF(AW33="","",VLOOKUP(AW33,'【記載例】シフト記号表（勤務時間帯）'!$C$6:$L$47,10,FALSE))</f>
        <v>7.9999999999999964</v>
      </c>
      <c r="AX34" s="151">
        <f>IF(AX33="","",VLOOKUP(AX33,'【記載例】シフト記号表（勤務時間帯）'!$C$6:$L$47,10,FALSE))</f>
        <v>7.9999999999999964</v>
      </c>
      <c r="AY34" s="149" t="str">
        <f>IF(AY33="","",VLOOKUP(AY33,'【記載例】シフト記号表（勤務時間帯）'!$C$6:$L$47,10,FALSE))</f>
        <v/>
      </c>
      <c r="AZ34" s="150" t="str">
        <f>IF(AZ33="","",VLOOKUP(AZ33,'【記載例】シフト記号表（勤務時間帯）'!$C$6:$L$47,10,FALSE))</f>
        <v/>
      </c>
      <c r="BA34" s="150" t="str">
        <f>IF(BA33="","",VLOOKUP(BA33,'【記載例】シフト記号表（勤務時間帯）'!$C$6:$L$47,10,FALSE))</f>
        <v/>
      </c>
      <c r="BB34" s="258">
        <f>IF($BE$3="４週",SUM(W34:AX34),IF($BE$3="暦月",SUM(W34:BA34),""))</f>
        <v>159.99999999999997</v>
      </c>
      <c r="BC34" s="259"/>
      <c r="BD34" s="260">
        <f>IF($BE$3="４週",BB34/4,IF($BE$3="暦月",(BB34/($BE$8/7)),""))</f>
        <v>39.999999999999993</v>
      </c>
      <c r="BE34" s="259"/>
      <c r="BF34" s="255"/>
      <c r="BG34" s="256"/>
      <c r="BH34" s="256"/>
      <c r="BI34" s="256"/>
      <c r="BJ34" s="257"/>
    </row>
    <row r="35" spans="2:62" ht="20.25" customHeight="1" x14ac:dyDescent="0.4">
      <c r="B35" s="261">
        <f>B33+1</f>
        <v>11</v>
      </c>
      <c r="C35" s="263" t="s">
        <v>156</v>
      </c>
      <c r="D35" s="264"/>
      <c r="E35" s="139"/>
      <c r="F35" s="140"/>
      <c r="G35" s="139"/>
      <c r="H35" s="140"/>
      <c r="I35" s="267" t="s">
        <v>88</v>
      </c>
      <c r="J35" s="268"/>
      <c r="K35" s="271" t="s">
        <v>89</v>
      </c>
      <c r="L35" s="272"/>
      <c r="M35" s="272"/>
      <c r="N35" s="264"/>
      <c r="O35" s="245" t="s">
        <v>194</v>
      </c>
      <c r="P35" s="246"/>
      <c r="Q35" s="246"/>
      <c r="R35" s="246"/>
      <c r="S35" s="247"/>
      <c r="T35" s="170" t="s">
        <v>18</v>
      </c>
      <c r="U35" s="112"/>
      <c r="V35" s="113"/>
      <c r="W35" s="99" t="s">
        <v>39</v>
      </c>
      <c r="X35" s="100" t="s">
        <v>39</v>
      </c>
      <c r="Y35" s="100" t="s">
        <v>174</v>
      </c>
      <c r="Z35" s="100"/>
      <c r="AA35" s="100"/>
      <c r="AB35" s="100" t="s">
        <v>39</v>
      </c>
      <c r="AC35" s="101" t="s">
        <v>39</v>
      </c>
      <c r="AD35" s="99" t="s">
        <v>39</v>
      </c>
      <c r="AE35" s="100" t="s">
        <v>39</v>
      </c>
      <c r="AF35" s="100" t="s">
        <v>174</v>
      </c>
      <c r="AG35" s="100"/>
      <c r="AH35" s="100"/>
      <c r="AI35" s="100" t="s">
        <v>39</v>
      </c>
      <c r="AJ35" s="101" t="s">
        <v>39</v>
      </c>
      <c r="AK35" s="99" t="s">
        <v>39</v>
      </c>
      <c r="AL35" s="100" t="s">
        <v>39</v>
      </c>
      <c r="AM35" s="100" t="s">
        <v>174</v>
      </c>
      <c r="AN35" s="100"/>
      <c r="AO35" s="100"/>
      <c r="AP35" s="100" t="s">
        <v>39</v>
      </c>
      <c r="AQ35" s="101" t="s">
        <v>39</v>
      </c>
      <c r="AR35" s="99" t="s">
        <v>39</v>
      </c>
      <c r="AS35" s="100" t="s">
        <v>39</v>
      </c>
      <c r="AT35" s="100" t="s">
        <v>174</v>
      </c>
      <c r="AU35" s="100"/>
      <c r="AV35" s="100"/>
      <c r="AW35" s="100" t="s">
        <v>39</v>
      </c>
      <c r="AX35" s="101" t="s">
        <v>39</v>
      </c>
      <c r="AY35" s="99"/>
      <c r="AZ35" s="100"/>
      <c r="BA35" s="102"/>
      <c r="BB35" s="248"/>
      <c r="BC35" s="249"/>
      <c r="BD35" s="250"/>
      <c r="BE35" s="251"/>
      <c r="BF35" s="252"/>
      <c r="BG35" s="253"/>
      <c r="BH35" s="253"/>
      <c r="BI35" s="253"/>
      <c r="BJ35" s="254"/>
    </row>
    <row r="36" spans="2:62" ht="20.25" customHeight="1" x14ac:dyDescent="0.4">
      <c r="B36" s="262"/>
      <c r="C36" s="265"/>
      <c r="D36" s="266"/>
      <c r="E36" s="139"/>
      <c r="F36" s="140" t="str">
        <f>C35</f>
        <v>訪問介護員</v>
      </c>
      <c r="G36" s="139"/>
      <c r="H36" s="140" t="str">
        <f>I35</f>
        <v>A</v>
      </c>
      <c r="I36" s="269"/>
      <c r="J36" s="270"/>
      <c r="K36" s="273"/>
      <c r="L36" s="274"/>
      <c r="M36" s="274"/>
      <c r="N36" s="266"/>
      <c r="O36" s="245"/>
      <c r="P36" s="246"/>
      <c r="Q36" s="246"/>
      <c r="R36" s="246"/>
      <c r="S36" s="247"/>
      <c r="T36" s="171" t="s">
        <v>134</v>
      </c>
      <c r="U36" s="114"/>
      <c r="V36" s="172"/>
      <c r="W36" s="149">
        <f>IF(W35="","",VLOOKUP(W35,'【記載例】シフト記号表（勤務時間帯）'!$C$6:$L$47,10,FALSE))</f>
        <v>7.9999999999999964</v>
      </c>
      <c r="X36" s="150">
        <f>IF(X35="","",VLOOKUP(X35,'【記載例】シフト記号表（勤務時間帯）'!$C$6:$L$47,10,FALSE))</f>
        <v>7.9999999999999964</v>
      </c>
      <c r="Y36" s="150">
        <f>IF(Y35="","",VLOOKUP(Y35,'【記載例】シフト記号表（勤務時間帯）'!$C$6:$L$47,10,FALSE))</f>
        <v>7.9999999999999964</v>
      </c>
      <c r="Z36" s="150" t="str">
        <f>IF(Z35="","",VLOOKUP(Z35,'【記載例】シフト記号表（勤務時間帯）'!$C$6:$L$47,10,FALSE))</f>
        <v/>
      </c>
      <c r="AA36" s="150" t="str">
        <f>IF(AA35="","",VLOOKUP(AA35,'【記載例】シフト記号表（勤務時間帯）'!$C$6:$L$47,10,FALSE))</f>
        <v/>
      </c>
      <c r="AB36" s="150">
        <f>IF(AB35="","",VLOOKUP(AB35,'【記載例】シフト記号表（勤務時間帯）'!$C$6:$L$47,10,FALSE))</f>
        <v>7.9999999999999964</v>
      </c>
      <c r="AC36" s="151">
        <f>IF(AC35="","",VLOOKUP(AC35,'【記載例】シフト記号表（勤務時間帯）'!$C$6:$L$47,10,FALSE))</f>
        <v>7.9999999999999964</v>
      </c>
      <c r="AD36" s="149">
        <f>IF(AD35="","",VLOOKUP(AD35,'【記載例】シフト記号表（勤務時間帯）'!$C$6:$L$47,10,FALSE))</f>
        <v>7.9999999999999964</v>
      </c>
      <c r="AE36" s="150">
        <f>IF(AE35="","",VLOOKUP(AE35,'【記載例】シフト記号表（勤務時間帯）'!$C$6:$L$47,10,FALSE))</f>
        <v>7.9999999999999964</v>
      </c>
      <c r="AF36" s="150">
        <f>IF(AF35="","",VLOOKUP(AF35,'【記載例】シフト記号表（勤務時間帯）'!$C$6:$L$47,10,FALSE))</f>
        <v>7.9999999999999964</v>
      </c>
      <c r="AG36" s="150" t="str">
        <f>IF(AG35="","",VLOOKUP(AG35,'【記載例】シフト記号表（勤務時間帯）'!$C$6:$L$47,10,FALSE))</f>
        <v/>
      </c>
      <c r="AH36" s="150" t="str">
        <f>IF(AH35="","",VLOOKUP(AH35,'【記載例】シフト記号表（勤務時間帯）'!$C$6:$L$47,10,FALSE))</f>
        <v/>
      </c>
      <c r="AI36" s="150">
        <f>IF(AI35="","",VLOOKUP(AI35,'【記載例】シフト記号表（勤務時間帯）'!$C$6:$L$47,10,FALSE))</f>
        <v>7.9999999999999964</v>
      </c>
      <c r="AJ36" s="151">
        <f>IF(AJ35="","",VLOOKUP(AJ35,'【記載例】シフト記号表（勤務時間帯）'!$C$6:$L$47,10,FALSE))</f>
        <v>7.9999999999999964</v>
      </c>
      <c r="AK36" s="149">
        <f>IF(AK35="","",VLOOKUP(AK35,'【記載例】シフト記号表（勤務時間帯）'!$C$6:$L$47,10,FALSE))</f>
        <v>7.9999999999999964</v>
      </c>
      <c r="AL36" s="150">
        <f>IF(AL35="","",VLOOKUP(AL35,'【記載例】シフト記号表（勤務時間帯）'!$C$6:$L$47,10,FALSE))</f>
        <v>7.9999999999999964</v>
      </c>
      <c r="AM36" s="150">
        <f>IF(AM35="","",VLOOKUP(AM35,'【記載例】シフト記号表（勤務時間帯）'!$C$6:$L$47,10,FALSE))</f>
        <v>7.9999999999999964</v>
      </c>
      <c r="AN36" s="150" t="str">
        <f>IF(AN35="","",VLOOKUP(AN35,'【記載例】シフト記号表（勤務時間帯）'!$C$6:$L$47,10,FALSE))</f>
        <v/>
      </c>
      <c r="AO36" s="150" t="str">
        <f>IF(AO35="","",VLOOKUP(AO35,'【記載例】シフト記号表（勤務時間帯）'!$C$6:$L$47,10,FALSE))</f>
        <v/>
      </c>
      <c r="AP36" s="150">
        <f>IF(AP35="","",VLOOKUP(AP35,'【記載例】シフト記号表（勤務時間帯）'!$C$6:$L$47,10,FALSE))</f>
        <v>7.9999999999999964</v>
      </c>
      <c r="AQ36" s="151">
        <f>IF(AQ35="","",VLOOKUP(AQ35,'【記載例】シフト記号表（勤務時間帯）'!$C$6:$L$47,10,FALSE))</f>
        <v>7.9999999999999964</v>
      </c>
      <c r="AR36" s="149">
        <f>IF(AR35="","",VLOOKUP(AR35,'【記載例】シフト記号表（勤務時間帯）'!$C$6:$L$47,10,FALSE))</f>
        <v>7.9999999999999964</v>
      </c>
      <c r="AS36" s="150">
        <f>IF(AS35="","",VLOOKUP(AS35,'【記載例】シフト記号表（勤務時間帯）'!$C$6:$L$47,10,FALSE))</f>
        <v>7.9999999999999964</v>
      </c>
      <c r="AT36" s="150">
        <f>IF(AT35="","",VLOOKUP(AT35,'【記載例】シフト記号表（勤務時間帯）'!$C$6:$L$47,10,FALSE))</f>
        <v>7.9999999999999964</v>
      </c>
      <c r="AU36" s="150" t="str">
        <f>IF(AU35="","",VLOOKUP(AU35,'【記載例】シフト記号表（勤務時間帯）'!$C$6:$L$47,10,FALSE))</f>
        <v/>
      </c>
      <c r="AV36" s="150" t="str">
        <f>IF(AV35="","",VLOOKUP(AV35,'【記載例】シフト記号表（勤務時間帯）'!$C$6:$L$47,10,FALSE))</f>
        <v/>
      </c>
      <c r="AW36" s="150">
        <f>IF(AW35="","",VLOOKUP(AW35,'【記載例】シフト記号表（勤務時間帯）'!$C$6:$L$47,10,FALSE))</f>
        <v>7.9999999999999964</v>
      </c>
      <c r="AX36" s="151">
        <f>IF(AX35="","",VLOOKUP(AX35,'【記載例】シフト記号表（勤務時間帯）'!$C$6:$L$47,10,FALSE))</f>
        <v>7.9999999999999964</v>
      </c>
      <c r="AY36" s="149" t="str">
        <f>IF(AY35="","",VLOOKUP(AY35,'【記載例】シフト記号表（勤務時間帯）'!$C$6:$L$47,10,FALSE))</f>
        <v/>
      </c>
      <c r="AZ36" s="150" t="str">
        <f>IF(AZ35="","",VLOOKUP(AZ35,'【記載例】シフト記号表（勤務時間帯）'!$C$6:$L$47,10,FALSE))</f>
        <v/>
      </c>
      <c r="BA36" s="150" t="str">
        <f>IF(BA35="","",VLOOKUP(BA35,'【記載例】シフト記号表（勤務時間帯）'!$C$6:$L$47,10,FALSE))</f>
        <v/>
      </c>
      <c r="BB36" s="258">
        <f>IF($BE$3="４週",SUM(W36:AX36),IF($BE$3="暦月",SUM(W36:BA36),""))</f>
        <v>159.99999999999997</v>
      </c>
      <c r="BC36" s="259"/>
      <c r="BD36" s="260">
        <f>IF($BE$3="４週",BB36/4,IF($BE$3="暦月",(BB36/($BE$8/7)),""))</f>
        <v>39.999999999999993</v>
      </c>
      <c r="BE36" s="259"/>
      <c r="BF36" s="255"/>
      <c r="BG36" s="256"/>
      <c r="BH36" s="256"/>
      <c r="BI36" s="256"/>
      <c r="BJ36" s="257"/>
    </row>
    <row r="37" spans="2:62" ht="20.25" customHeight="1" x14ac:dyDescent="0.4">
      <c r="B37" s="261">
        <f>B35+1</f>
        <v>12</v>
      </c>
      <c r="C37" s="263" t="s">
        <v>156</v>
      </c>
      <c r="D37" s="264"/>
      <c r="E37" s="139"/>
      <c r="F37" s="140"/>
      <c r="G37" s="139"/>
      <c r="H37" s="140"/>
      <c r="I37" s="267" t="s">
        <v>88</v>
      </c>
      <c r="J37" s="268"/>
      <c r="K37" s="271" t="s">
        <v>101</v>
      </c>
      <c r="L37" s="272"/>
      <c r="M37" s="272"/>
      <c r="N37" s="264"/>
      <c r="O37" s="245" t="s">
        <v>193</v>
      </c>
      <c r="P37" s="246"/>
      <c r="Q37" s="246"/>
      <c r="R37" s="246"/>
      <c r="S37" s="247"/>
      <c r="T37" s="170" t="s">
        <v>18</v>
      </c>
      <c r="U37" s="112"/>
      <c r="V37" s="113"/>
      <c r="W37" s="99"/>
      <c r="X37" s="100"/>
      <c r="Y37" s="100" t="s">
        <v>39</v>
      </c>
      <c r="Z37" s="100" t="s">
        <v>39</v>
      </c>
      <c r="AA37" s="100" t="s">
        <v>174</v>
      </c>
      <c r="AB37" s="100" t="s">
        <v>174</v>
      </c>
      <c r="AC37" s="101" t="s">
        <v>39</v>
      </c>
      <c r="AD37" s="99"/>
      <c r="AE37" s="100"/>
      <c r="AF37" s="100" t="s">
        <v>39</v>
      </c>
      <c r="AG37" s="100" t="s">
        <v>39</v>
      </c>
      <c r="AH37" s="100" t="s">
        <v>174</v>
      </c>
      <c r="AI37" s="100" t="s">
        <v>174</v>
      </c>
      <c r="AJ37" s="101" t="s">
        <v>39</v>
      </c>
      <c r="AK37" s="99"/>
      <c r="AL37" s="100"/>
      <c r="AM37" s="100" t="s">
        <v>39</v>
      </c>
      <c r="AN37" s="100" t="s">
        <v>39</v>
      </c>
      <c r="AO37" s="100" t="s">
        <v>174</v>
      </c>
      <c r="AP37" s="100" t="s">
        <v>174</v>
      </c>
      <c r="AQ37" s="101" t="s">
        <v>39</v>
      </c>
      <c r="AR37" s="99"/>
      <c r="AS37" s="100"/>
      <c r="AT37" s="100" t="s">
        <v>39</v>
      </c>
      <c r="AU37" s="100" t="s">
        <v>39</v>
      </c>
      <c r="AV37" s="100" t="s">
        <v>174</v>
      </c>
      <c r="AW37" s="100" t="s">
        <v>174</v>
      </c>
      <c r="AX37" s="101" t="s">
        <v>39</v>
      </c>
      <c r="AY37" s="99"/>
      <c r="AZ37" s="100"/>
      <c r="BA37" s="102"/>
      <c r="BB37" s="248"/>
      <c r="BC37" s="249"/>
      <c r="BD37" s="250"/>
      <c r="BE37" s="251"/>
      <c r="BF37" s="252"/>
      <c r="BG37" s="253"/>
      <c r="BH37" s="253"/>
      <c r="BI37" s="253"/>
      <c r="BJ37" s="254"/>
    </row>
    <row r="38" spans="2:62" ht="20.25" customHeight="1" x14ac:dyDescent="0.4">
      <c r="B38" s="262"/>
      <c r="C38" s="265"/>
      <c r="D38" s="266"/>
      <c r="E38" s="139"/>
      <c r="F38" s="140" t="str">
        <f>C37</f>
        <v>訪問介護員</v>
      </c>
      <c r="G38" s="139"/>
      <c r="H38" s="140" t="str">
        <f>I37</f>
        <v>A</v>
      </c>
      <c r="I38" s="269"/>
      <c r="J38" s="270"/>
      <c r="K38" s="273"/>
      <c r="L38" s="274"/>
      <c r="M38" s="274"/>
      <c r="N38" s="266"/>
      <c r="O38" s="245"/>
      <c r="P38" s="246"/>
      <c r="Q38" s="246"/>
      <c r="R38" s="246"/>
      <c r="S38" s="247"/>
      <c r="T38" s="171" t="s">
        <v>134</v>
      </c>
      <c r="U38" s="114"/>
      <c r="V38" s="172"/>
      <c r="W38" s="149" t="str">
        <f>IF(W37="","",VLOOKUP(W37,'【記載例】シフト記号表（勤務時間帯）'!$C$6:$L$47,10,FALSE))</f>
        <v/>
      </c>
      <c r="X38" s="150" t="str">
        <f>IF(X37="","",VLOOKUP(X37,'【記載例】シフト記号表（勤務時間帯）'!$C$6:$L$47,10,FALSE))</f>
        <v/>
      </c>
      <c r="Y38" s="150">
        <f>IF(Y37="","",VLOOKUP(Y37,'【記載例】シフト記号表（勤務時間帯）'!$C$6:$L$47,10,FALSE))</f>
        <v>7.9999999999999964</v>
      </c>
      <c r="Z38" s="150">
        <f>IF(Z37="","",VLOOKUP(Z37,'【記載例】シフト記号表（勤務時間帯）'!$C$6:$L$47,10,FALSE))</f>
        <v>7.9999999999999964</v>
      </c>
      <c r="AA38" s="150">
        <f>IF(AA37="","",VLOOKUP(AA37,'【記載例】シフト記号表（勤務時間帯）'!$C$6:$L$47,10,FALSE))</f>
        <v>7.9999999999999964</v>
      </c>
      <c r="AB38" s="150">
        <f>IF(AB37="","",VLOOKUP(AB37,'【記載例】シフト記号表（勤務時間帯）'!$C$6:$L$47,10,FALSE))</f>
        <v>7.9999999999999964</v>
      </c>
      <c r="AC38" s="151">
        <f>IF(AC37="","",VLOOKUP(AC37,'【記載例】シフト記号表（勤務時間帯）'!$C$6:$L$47,10,FALSE))</f>
        <v>7.9999999999999964</v>
      </c>
      <c r="AD38" s="149" t="str">
        <f>IF(AD37="","",VLOOKUP(AD37,'【記載例】シフト記号表（勤務時間帯）'!$C$6:$L$47,10,FALSE))</f>
        <v/>
      </c>
      <c r="AE38" s="150" t="str">
        <f>IF(AE37="","",VLOOKUP(AE37,'【記載例】シフト記号表（勤務時間帯）'!$C$6:$L$47,10,FALSE))</f>
        <v/>
      </c>
      <c r="AF38" s="150">
        <f>IF(AF37="","",VLOOKUP(AF37,'【記載例】シフト記号表（勤務時間帯）'!$C$6:$L$47,10,FALSE))</f>
        <v>7.9999999999999964</v>
      </c>
      <c r="AG38" s="150">
        <f>IF(AG37="","",VLOOKUP(AG37,'【記載例】シフト記号表（勤務時間帯）'!$C$6:$L$47,10,FALSE))</f>
        <v>7.9999999999999964</v>
      </c>
      <c r="AH38" s="150">
        <f>IF(AH37="","",VLOOKUP(AH37,'【記載例】シフト記号表（勤務時間帯）'!$C$6:$L$47,10,FALSE))</f>
        <v>7.9999999999999964</v>
      </c>
      <c r="AI38" s="150">
        <f>IF(AI37="","",VLOOKUP(AI37,'【記載例】シフト記号表（勤務時間帯）'!$C$6:$L$47,10,FALSE))</f>
        <v>7.9999999999999964</v>
      </c>
      <c r="AJ38" s="151">
        <f>IF(AJ37="","",VLOOKUP(AJ37,'【記載例】シフト記号表（勤務時間帯）'!$C$6:$L$47,10,FALSE))</f>
        <v>7.9999999999999964</v>
      </c>
      <c r="AK38" s="149" t="str">
        <f>IF(AK37="","",VLOOKUP(AK37,'【記載例】シフト記号表（勤務時間帯）'!$C$6:$L$47,10,FALSE))</f>
        <v/>
      </c>
      <c r="AL38" s="150" t="str">
        <f>IF(AL37="","",VLOOKUP(AL37,'【記載例】シフト記号表（勤務時間帯）'!$C$6:$L$47,10,FALSE))</f>
        <v/>
      </c>
      <c r="AM38" s="150">
        <f>IF(AM37="","",VLOOKUP(AM37,'【記載例】シフト記号表（勤務時間帯）'!$C$6:$L$47,10,FALSE))</f>
        <v>7.9999999999999964</v>
      </c>
      <c r="AN38" s="150">
        <f>IF(AN37="","",VLOOKUP(AN37,'【記載例】シフト記号表（勤務時間帯）'!$C$6:$L$47,10,FALSE))</f>
        <v>7.9999999999999964</v>
      </c>
      <c r="AO38" s="150">
        <f>IF(AO37="","",VLOOKUP(AO37,'【記載例】シフト記号表（勤務時間帯）'!$C$6:$L$47,10,FALSE))</f>
        <v>7.9999999999999964</v>
      </c>
      <c r="AP38" s="150">
        <f>IF(AP37="","",VLOOKUP(AP37,'【記載例】シフト記号表（勤務時間帯）'!$C$6:$L$47,10,FALSE))</f>
        <v>7.9999999999999964</v>
      </c>
      <c r="AQ38" s="151">
        <f>IF(AQ37="","",VLOOKUP(AQ37,'【記載例】シフト記号表（勤務時間帯）'!$C$6:$L$47,10,FALSE))</f>
        <v>7.9999999999999964</v>
      </c>
      <c r="AR38" s="149" t="str">
        <f>IF(AR37="","",VLOOKUP(AR37,'【記載例】シフト記号表（勤務時間帯）'!$C$6:$L$47,10,FALSE))</f>
        <v/>
      </c>
      <c r="AS38" s="150" t="str">
        <f>IF(AS37="","",VLOOKUP(AS37,'【記載例】シフト記号表（勤務時間帯）'!$C$6:$L$47,10,FALSE))</f>
        <v/>
      </c>
      <c r="AT38" s="150">
        <f>IF(AT37="","",VLOOKUP(AT37,'【記載例】シフト記号表（勤務時間帯）'!$C$6:$L$47,10,FALSE))</f>
        <v>7.9999999999999964</v>
      </c>
      <c r="AU38" s="150">
        <f>IF(AU37="","",VLOOKUP(AU37,'【記載例】シフト記号表（勤務時間帯）'!$C$6:$L$47,10,FALSE))</f>
        <v>7.9999999999999964</v>
      </c>
      <c r="AV38" s="150">
        <f>IF(AV37="","",VLOOKUP(AV37,'【記載例】シフト記号表（勤務時間帯）'!$C$6:$L$47,10,FALSE))</f>
        <v>7.9999999999999964</v>
      </c>
      <c r="AW38" s="150">
        <f>IF(AW37="","",VLOOKUP(AW37,'【記載例】シフト記号表（勤務時間帯）'!$C$6:$L$47,10,FALSE))</f>
        <v>7.9999999999999964</v>
      </c>
      <c r="AX38" s="151">
        <f>IF(AX37="","",VLOOKUP(AX37,'【記載例】シフト記号表（勤務時間帯）'!$C$6:$L$47,10,FALSE))</f>
        <v>7.9999999999999964</v>
      </c>
      <c r="AY38" s="149" t="str">
        <f>IF(AY37="","",VLOOKUP(AY37,'【記載例】シフト記号表（勤務時間帯）'!$C$6:$L$47,10,FALSE))</f>
        <v/>
      </c>
      <c r="AZ38" s="150" t="str">
        <f>IF(AZ37="","",VLOOKUP(AZ37,'【記載例】シフト記号表（勤務時間帯）'!$C$6:$L$47,10,FALSE))</f>
        <v/>
      </c>
      <c r="BA38" s="150" t="str">
        <f>IF(BA37="","",VLOOKUP(BA37,'【記載例】シフト記号表（勤務時間帯）'!$C$6:$L$47,10,FALSE))</f>
        <v/>
      </c>
      <c r="BB38" s="258">
        <f>IF($BE$3="４週",SUM(W38:AX38),IF($BE$3="暦月",SUM(W38:BA38),""))</f>
        <v>159.99999999999997</v>
      </c>
      <c r="BC38" s="259"/>
      <c r="BD38" s="260">
        <f>IF($BE$3="４週",BB38/4,IF($BE$3="暦月",(BB38/($BE$8/7)),""))</f>
        <v>39.999999999999993</v>
      </c>
      <c r="BE38" s="259"/>
      <c r="BF38" s="255"/>
      <c r="BG38" s="256"/>
      <c r="BH38" s="256"/>
      <c r="BI38" s="256"/>
      <c r="BJ38" s="257"/>
    </row>
    <row r="39" spans="2:62" ht="20.25" customHeight="1" x14ac:dyDescent="0.4">
      <c r="B39" s="261">
        <f>B37+1</f>
        <v>13</v>
      </c>
      <c r="C39" s="263" t="s">
        <v>156</v>
      </c>
      <c r="D39" s="264"/>
      <c r="E39" s="139"/>
      <c r="F39" s="140"/>
      <c r="G39" s="139"/>
      <c r="H39" s="140"/>
      <c r="I39" s="267" t="s">
        <v>88</v>
      </c>
      <c r="J39" s="268"/>
      <c r="K39" s="271" t="s">
        <v>89</v>
      </c>
      <c r="L39" s="272"/>
      <c r="M39" s="272"/>
      <c r="N39" s="264"/>
      <c r="O39" s="245" t="s">
        <v>106</v>
      </c>
      <c r="P39" s="246"/>
      <c r="Q39" s="246"/>
      <c r="R39" s="246"/>
      <c r="S39" s="247"/>
      <c r="T39" s="170" t="s">
        <v>18</v>
      </c>
      <c r="U39" s="112"/>
      <c r="V39" s="113"/>
      <c r="W39" s="99"/>
      <c r="X39" s="100"/>
      <c r="Y39" s="100" t="s">
        <v>39</v>
      </c>
      <c r="Z39" s="100" t="s">
        <v>39</v>
      </c>
      <c r="AA39" s="100" t="s">
        <v>174</v>
      </c>
      <c r="AB39" s="100" t="s">
        <v>174</v>
      </c>
      <c r="AC39" s="101" t="s">
        <v>39</v>
      </c>
      <c r="AD39" s="99"/>
      <c r="AE39" s="100"/>
      <c r="AF39" s="100" t="s">
        <v>39</v>
      </c>
      <c r="AG39" s="100" t="s">
        <v>39</v>
      </c>
      <c r="AH39" s="100" t="s">
        <v>174</v>
      </c>
      <c r="AI39" s="100" t="s">
        <v>174</v>
      </c>
      <c r="AJ39" s="101" t="s">
        <v>39</v>
      </c>
      <c r="AK39" s="99"/>
      <c r="AL39" s="100"/>
      <c r="AM39" s="100" t="s">
        <v>39</v>
      </c>
      <c r="AN39" s="100" t="s">
        <v>39</v>
      </c>
      <c r="AO39" s="100" t="s">
        <v>174</v>
      </c>
      <c r="AP39" s="100" t="s">
        <v>174</v>
      </c>
      <c r="AQ39" s="101" t="s">
        <v>39</v>
      </c>
      <c r="AR39" s="99"/>
      <c r="AS39" s="100"/>
      <c r="AT39" s="100" t="s">
        <v>39</v>
      </c>
      <c r="AU39" s="100" t="s">
        <v>39</v>
      </c>
      <c r="AV39" s="100" t="s">
        <v>174</v>
      </c>
      <c r="AW39" s="100" t="s">
        <v>174</v>
      </c>
      <c r="AX39" s="101" t="s">
        <v>39</v>
      </c>
      <c r="AY39" s="99"/>
      <c r="AZ39" s="100"/>
      <c r="BA39" s="102"/>
      <c r="BB39" s="248"/>
      <c r="BC39" s="249"/>
      <c r="BD39" s="250"/>
      <c r="BE39" s="251"/>
      <c r="BF39" s="252"/>
      <c r="BG39" s="253"/>
      <c r="BH39" s="253"/>
      <c r="BI39" s="253"/>
      <c r="BJ39" s="254"/>
    </row>
    <row r="40" spans="2:62" ht="20.25" customHeight="1" x14ac:dyDescent="0.4">
      <c r="B40" s="262"/>
      <c r="C40" s="265"/>
      <c r="D40" s="266"/>
      <c r="E40" s="139"/>
      <c r="F40" s="140" t="str">
        <f>C39</f>
        <v>訪問介護員</v>
      </c>
      <c r="G40" s="139"/>
      <c r="H40" s="140" t="str">
        <f>I39</f>
        <v>A</v>
      </c>
      <c r="I40" s="269"/>
      <c r="J40" s="270"/>
      <c r="K40" s="273"/>
      <c r="L40" s="274"/>
      <c r="M40" s="274"/>
      <c r="N40" s="266"/>
      <c r="O40" s="245"/>
      <c r="P40" s="246"/>
      <c r="Q40" s="246"/>
      <c r="R40" s="246"/>
      <c r="S40" s="247"/>
      <c r="T40" s="171" t="s">
        <v>134</v>
      </c>
      <c r="U40" s="114"/>
      <c r="V40" s="172"/>
      <c r="W40" s="149" t="str">
        <f>IF(W39="","",VLOOKUP(W39,'【記載例】シフト記号表（勤務時間帯）'!$C$6:$L$47,10,FALSE))</f>
        <v/>
      </c>
      <c r="X40" s="150" t="str">
        <f>IF(X39="","",VLOOKUP(X39,'【記載例】シフト記号表（勤務時間帯）'!$C$6:$L$47,10,FALSE))</f>
        <v/>
      </c>
      <c r="Y40" s="150">
        <f>IF(Y39="","",VLOOKUP(Y39,'【記載例】シフト記号表（勤務時間帯）'!$C$6:$L$47,10,FALSE))</f>
        <v>7.9999999999999964</v>
      </c>
      <c r="Z40" s="150">
        <f>IF(Z39="","",VLOOKUP(Z39,'【記載例】シフト記号表（勤務時間帯）'!$C$6:$L$47,10,FALSE))</f>
        <v>7.9999999999999964</v>
      </c>
      <c r="AA40" s="150">
        <f>IF(AA39="","",VLOOKUP(AA39,'【記載例】シフト記号表（勤務時間帯）'!$C$6:$L$47,10,FALSE))</f>
        <v>7.9999999999999964</v>
      </c>
      <c r="AB40" s="150">
        <f>IF(AB39="","",VLOOKUP(AB39,'【記載例】シフト記号表（勤務時間帯）'!$C$6:$L$47,10,FALSE))</f>
        <v>7.9999999999999964</v>
      </c>
      <c r="AC40" s="151">
        <f>IF(AC39="","",VLOOKUP(AC39,'【記載例】シフト記号表（勤務時間帯）'!$C$6:$L$47,10,FALSE))</f>
        <v>7.9999999999999964</v>
      </c>
      <c r="AD40" s="149" t="str">
        <f>IF(AD39="","",VLOOKUP(AD39,'【記載例】シフト記号表（勤務時間帯）'!$C$6:$L$47,10,FALSE))</f>
        <v/>
      </c>
      <c r="AE40" s="150" t="str">
        <f>IF(AE39="","",VLOOKUP(AE39,'【記載例】シフト記号表（勤務時間帯）'!$C$6:$L$47,10,FALSE))</f>
        <v/>
      </c>
      <c r="AF40" s="150">
        <f>IF(AF39="","",VLOOKUP(AF39,'【記載例】シフト記号表（勤務時間帯）'!$C$6:$L$47,10,FALSE))</f>
        <v>7.9999999999999964</v>
      </c>
      <c r="AG40" s="150">
        <f>IF(AG39="","",VLOOKUP(AG39,'【記載例】シフト記号表（勤務時間帯）'!$C$6:$L$47,10,FALSE))</f>
        <v>7.9999999999999964</v>
      </c>
      <c r="AH40" s="150">
        <f>IF(AH39="","",VLOOKUP(AH39,'【記載例】シフト記号表（勤務時間帯）'!$C$6:$L$47,10,FALSE))</f>
        <v>7.9999999999999964</v>
      </c>
      <c r="AI40" s="150">
        <f>IF(AI39="","",VLOOKUP(AI39,'【記載例】シフト記号表（勤務時間帯）'!$C$6:$L$47,10,FALSE))</f>
        <v>7.9999999999999964</v>
      </c>
      <c r="AJ40" s="151">
        <f>IF(AJ39="","",VLOOKUP(AJ39,'【記載例】シフト記号表（勤務時間帯）'!$C$6:$L$47,10,FALSE))</f>
        <v>7.9999999999999964</v>
      </c>
      <c r="AK40" s="149" t="str">
        <f>IF(AK39="","",VLOOKUP(AK39,'【記載例】シフト記号表（勤務時間帯）'!$C$6:$L$47,10,FALSE))</f>
        <v/>
      </c>
      <c r="AL40" s="150" t="str">
        <f>IF(AL39="","",VLOOKUP(AL39,'【記載例】シフト記号表（勤務時間帯）'!$C$6:$L$47,10,FALSE))</f>
        <v/>
      </c>
      <c r="AM40" s="150">
        <f>IF(AM39="","",VLOOKUP(AM39,'【記載例】シフト記号表（勤務時間帯）'!$C$6:$L$47,10,FALSE))</f>
        <v>7.9999999999999964</v>
      </c>
      <c r="AN40" s="150">
        <f>IF(AN39="","",VLOOKUP(AN39,'【記載例】シフト記号表（勤務時間帯）'!$C$6:$L$47,10,FALSE))</f>
        <v>7.9999999999999964</v>
      </c>
      <c r="AO40" s="150">
        <f>IF(AO39="","",VLOOKUP(AO39,'【記載例】シフト記号表（勤務時間帯）'!$C$6:$L$47,10,FALSE))</f>
        <v>7.9999999999999964</v>
      </c>
      <c r="AP40" s="150">
        <f>IF(AP39="","",VLOOKUP(AP39,'【記載例】シフト記号表（勤務時間帯）'!$C$6:$L$47,10,FALSE))</f>
        <v>7.9999999999999964</v>
      </c>
      <c r="AQ40" s="151">
        <f>IF(AQ39="","",VLOOKUP(AQ39,'【記載例】シフト記号表（勤務時間帯）'!$C$6:$L$47,10,FALSE))</f>
        <v>7.9999999999999964</v>
      </c>
      <c r="AR40" s="149" t="str">
        <f>IF(AR39="","",VLOOKUP(AR39,'【記載例】シフト記号表（勤務時間帯）'!$C$6:$L$47,10,FALSE))</f>
        <v/>
      </c>
      <c r="AS40" s="150" t="str">
        <f>IF(AS39="","",VLOOKUP(AS39,'【記載例】シフト記号表（勤務時間帯）'!$C$6:$L$47,10,FALSE))</f>
        <v/>
      </c>
      <c r="AT40" s="150">
        <f>IF(AT39="","",VLOOKUP(AT39,'【記載例】シフト記号表（勤務時間帯）'!$C$6:$L$47,10,FALSE))</f>
        <v>7.9999999999999964</v>
      </c>
      <c r="AU40" s="150">
        <f>IF(AU39="","",VLOOKUP(AU39,'【記載例】シフト記号表（勤務時間帯）'!$C$6:$L$47,10,FALSE))</f>
        <v>7.9999999999999964</v>
      </c>
      <c r="AV40" s="150">
        <f>IF(AV39="","",VLOOKUP(AV39,'【記載例】シフト記号表（勤務時間帯）'!$C$6:$L$47,10,FALSE))</f>
        <v>7.9999999999999964</v>
      </c>
      <c r="AW40" s="150">
        <f>IF(AW39="","",VLOOKUP(AW39,'【記載例】シフト記号表（勤務時間帯）'!$C$6:$L$47,10,FALSE))</f>
        <v>7.9999999999999964</v>
      </c>
      <c r="AX40" s="151">
        <f>IF(AX39="","",VLOOKUP(AX39,'【記載例】シフト記号表（勤務時間帯）'!$C$6:$L$47,10,FALSE))</f>
        <v>7.9999999999999964</v>
      </c>
      <c r="AY40" s="149" t="str">
        <f>IF(AY39="","",VLOOKUP(AY39,'【記載例】シフト記号表（勤務時間帯）'!$C$6:$L$47,10,FALSE))</f>
        <v/>
      </c>
      <c r="AZ40" s="150" t="str">
        <f>IF(AZ39="","",VLOOKUP(AZ39,'【記載例】シフト記号表（勤務時間帯）'!$C$6:$L$47,10,FALSE))</f>
        <v/>
      </c>
      <c r="BA40" s="150" t="str">
        <f>IF(BA39="","",VLOOKUP(BA39,'【記載例】シフト記号表（勤務時間帯）'!$C$6:$L$47,10,FALSE))</f>
        <v/>
      </c>
      <c r="BB40" s="258">
        <f>IF($BE$3="４週",SUM(W40:AX40),IF($BE$3="暦月",SUM(W40:BA40),""))</f>
        <v>159.99999999999997</v>
      </c>
      <c r="BC40" s="259"/>
      <c r="BD40" s="260">
        <f>IF($BE$3="４週",BB40/4,IF($BE$3="暦月",(BB40/($BE$8/7)),""))</f>
        <v>39.999999999999993</v>
      </c>
      <c r="BE40" s="259"/>
      <c r="BF40" s="255"/>
      <c r="BG40" s="256"/>
      <c r="BH40" s="256"/>
      <c r="BI40" s="256"/>
      <c r="BJ40" s="257"/>
    </row>
    <row r="41" spans="2:62" ht="20.25" customHeight="1" x14ac:dyDescent="0.4">
      <c r="B41" s="261">
        <f>B39+1</f>
        <v>14</v>
      </c>
      <c r="C41" s="263" t="s">
        <v>156</v>
      </c>
      <c r="D41" s="264"/>
      <c r="E41" s="139"/>
      <c r="F41" s="140"/>
      <c r="G41" s="139"/>
      <c r="H41" s="140"/>
      <c r="I41" s="267" t="s">
        <v>88</v>
      </c>
      <c r="J41" s="268"/>
      <c r="K41" s="271" t="s">
        <v>89</v>
      </c>
      <c r="L41" s="272"/>
      <c r="M41" s="272"/>
      <c r="N41" s="264"/>
      <c r="O41" s="245" t="s">
        <v>192</v>
      </c>
      <c r="P41" s="246"/>
      <c r="Q41" s="246"/>
      <c r="R41" s="246"/>
      <c r="S41" s="247"/>
      <c r="T41" s="170" t="s">
        <v>18</v>
      </c>
      <c r="U41" s="112"/>
      <c r="V41" s="113"/>
      <c r="W41" s="99"/>
      <c r="X41" s="100"/>
      <c r="Y41" s="100" t="s">
        <v>39</v>
      </c>
      <c r="Z41" s="100" t="s">
        <v>39</v>
      </c>
      <c r="AA41" s="100" t="s">
        <v>174</v>
      </c>
      <c r="AB41" s="100" t="s">
        <v>174</v>
      </c>
      <c r="AC41" s="101" t="s">
        <v>39</v>
      </c>
      <c r="AD41" s="99"/>
      <c r="AE41" s="100"/>
      <c r="AF41" s="100" t="s">
        <v>39</v>
      </c>
      <c r="AG41" s="100" t="s">
        <v>39</v>
      </c>
      <c r="AH41" s="100" t="s">
        <v>174</v>
      </c>
      <c r="AI41" s="100" t="s">
        <v>174</v>
      </c>
      <c r="AJ41" s="101" t="s">
        <v>39</v>
      </c>
      <c r="AK41" s="99"/>
      <c r="AL41" s="100"/>
      <c r="AM41" s="100" t="s">
        <v>39</v>
      </c>
      <c r="AN41" s="100" t="s">
        <v>39</v>
      </c>
      <c r="AO41" s="100" t="s">
        <v>174</v>
      </c>
      <c r="AP41" s="100" t="s">
        <v>174</v>
      </c>
      <c r="AQ41" s="101" t="s">
        <v>39</v>
      </c>
      <c r="AR41" s="99"/>
      <c r="AS41" s="100"/>
      <c r="AT41" s="100" t="s">
        <v>39</v>
      </c>
      <c r="AU41" s="100" t="s">
        <v>39</v>
      </c>
      <c r="AV41" s="100" t="s">
        <v>174</v>
      </c>
      <c r="AW41" s="100" t="s">
        <v>174</v>
      </c>
      <c r="AX41" s="101" t="s">
        <v>39</v>
      </c>
      <c r="AY41" s="99"/>
      <c r="AZ41" s="100"/>
      <c r="BA41" s="102"/>
      <c r="BB41" s="248"/>
      <c r="BC41" s="249"/>
      <c r="BD41" s="250"/>
      <c r="BE41" s="251"/>
      <c r="BF41" s="252"/>
      <c r="BG41" s="253"/>
      <c r="BH41" s="253"/>
      <c r="BI41" s="253"/>
      <c r="BJ41" s="254"/>
    </row>
    <row r="42" spans="2:62" ht="20.25" customHeight="1" x14ac:dyDescent="0.4">
      <c r="B42" s="262"/>
      <c r="C42" s="265"/>
      <c r="D42" s="266"/>
      <c r="E42" s="139"/>
      <c r="F42" s="140" t="str">
        <f>C41</f>
        <v>訪問介護員</v>
      </c>
      <c r="G42" s="139"/>
      <c r="H42" s="140" t="str">
        <f>I41</f>
        <v>A</v>
      </c>
      <c r="I42" s="269"/>
      <c r="J42" s="270"/>
      <c r="K42" s="273"/>
      <c r="L42" s="274"/>
      <c r="M42" s="274"/>
      <c r="N42" s="266"/>
      <c r="O42" s="245"/>
      <c r="P42" s="246"/>
      <c r="Q42" s="246"/>
      <c r="R42" s="246"/>
      <c r="S42" s="247"/>
      <c r="T42" s="171" t="s">
        <v>134</v>
      </c>
      <c r="U42" s="114"/>
      <c r="V42" s="172"/>
      <c r="W42" s="149" t="str">
        <f>IF(W41="","",VLOOKUP(W41,'【記載例】シフト記号表（勤務時間帯）'!$C$6:$L$47,10,FALSE))</f>
        <v/>
      </c>
      <c r="X42" s="150" t="str">
        <f>IF(X41="","",VLOOKUP(X41,'【記載例】シフト記号表（勤務時間帯）'!$C$6:$L$47,10,FALSE))</f>
        <v/>
      </c>
      <c r="Y42" s="150">
        <f>IF(Y41="","",VLOOKUP(Y41,'【記載例】シフト記号表（勤務時間帯）'!$C$6:$L$47,10,FALSE))</f>
        <v>7.9999999999999964</v>
      </c>
      <c r="Z42" s="150">
        <f>IF(Z41="","",VLOOKUP(Z41,'【記載例】シフト記号表（勤務時間帯）'!$C$6:$L$47,10,FALSE))</f>
        <v>7.9999999999999964</v>
      </c>
      <c r="AA42" s="150">
        <f>IF(AA41="","",VLOOKUP(AA41,'【記載例】シフト記号表（勤務時間帯）'!$C$6:$L$47,10,FALSE))</f>
        <v>7.9999999999999964</v>
      </c>
      <c r="AB42" s="150">
        <f>IF(AB41="","",VLOOKUP(AB41,'【記載例】シフト記号表（勤務時間帯）'!$C$6:$L$47,10,FALSE))</f>
        <v>7.9999999999999964</v>
      </c>
      <c r="AC42" s="151">
        <f>IF(AC41="","",VLOOKUP(AC41,'【記載例】シフト記号表（勤務時間帯）'!$C$6:$L$47,10,FALSE))</f>
        <v>7.9999999999999964</v>
      </c>
      <c r="AD42" s="149" t="str">
        <f>IF(AD41="","",VLOOKUP(AD41,'【記載例】シフト記号表（勤務時間帯）'!$C$6:$L$47,10,FALSE))</f>
        <v/>
      </c>
      <c r="AE42" s="150" t="str">
        <f>IF(AE41="","",VLOOKUP(AE41,'【記載例】シフト記号表（勤務時間帯）'!$C$6:$L$47,10,FALSE))</f>
        <v/>
      </c>
      <c r="AF42" s="150">
        <f>IF(AF41="","",VLOOKUP(AF41,'【記載例】シフト記号表（勤務時間帯）'!$C$6:$L$47,10,FALSE))</f>
        <v>7.9999999999999964</v>
      </c>
      <c r="AG42" s="150">
        <f>IF(AG41="","",VLOOKUP(AG41,'【記載例】シフト記号表（勤務時間帯）'!$C$6:$L$47,10,FALSE))</f>
        <v>7.9999999999999964</v>
      </c>
      <c r="AH42" s="150">
        <f>IF(AH41="","",VLOOKUP(AH41,'【記載例】シフト記号表（勤務時間帯）'!$C$6:$L$47,10,FALSE))</f>
        <v>7.9999999999999964</v>
      </c>
      <c r="AI42" s="150">
        <f>IF(AI41="","",VLOOKUP(AI41,'【記載例】シフト記号表（勤務時間帯）'!$C$6:$L$47,10,FALSE))</f>
        <v>7.9999999999999964</v>
      </c>
      <c r="AJ42" s="151">
        <f>IF(AJ41="","",VLOOKUP(AJ41,'【記載例】シフト記号表（勤務時間帯）'!$C$6:$L$47,10,FALSE))</f>
        <v>7.9999999999999964</v>
      </c>
      <c r="AK42" s="149" t="str">
        <f>IF(AK41="","",VLOOKUP(AK41,'【記載例】シフト記号表（勤務時間帯）'!$C$6:$L$47,10,FALSE))</f>
        <v/>
      </c>
      <c r="AL42" s="150" t="str">
        <f>IF(AL41="","",VLOOKUP(AL41,'【記載例】シフト記号表（勤務時間帯）'!$C$6:$L$47,10,FALSE))</f>
        <v/>
      </c>
      <c r="AM42" s="150">
        <f>IF(AM41="","",VLOOKUP(AM41,'【記載例】シフト記号表（勤務時間帯）'!$C$6:$L$47,10,FALSE))</f>
        <v>7.9999999999999964</v>
      </c>
      <c r="AN42" s="150">
        <f>IF(AN41="","",VLOOKUP(AN41,'【記載例】シフト記号表（勤務時間帯）'!$C$6:$L$47,10,FALSE))</f>
        <v>7.9999999999999964</v>
      </c>
      <c r="AO42" s="150">
        <f>IF(AO41="","",VLOOKUP(AO41,'【記載例】シフト記号表（勤務時間帯）'!$C$6:$L$47,10,FALSE))</f>
        <v>7.9999999999999964</v>
      </c>
      <c r="AP42" s="150">
        <f>IF(AP41="","",VLOOKUP(AP41,'【記載例】シフト記号表（勤務時間帯）'!$C$6:$L$47,10,FALSE))</f>
        <v>7.9999999999999964</v>
      </c>
      <c r="AQ42" s="151">
        <f>IF(AQ41="","",VLOOKUP(AQ41,'【記載例】シフト記号表（勤務時間帯）'!$C$6:$L$47,10,FALSE))</f>
        <v>7.9999999999999964</v>
      </c>
      <c r="AR42" s="149" t="str">
        <f>IF(AR41="","",VLOOKUP(AR41,'【記載例】シフト記号表（勤務時間帯）'!$C$6:$L$47,10,FALSE))</f>
        <v/>
      </c>
      <c r="AS42" s="150" t="str">
        <f>IF(AS41="","",VLOOKUP(AS41,'【記載例】シフト記号表（勤務時間帯）'!$C$6:$L$47,10,FALSE))</f>
        <v/>
      </c>
      <c r="AT42" s="150">
        <f>IF(AT41="","",VLOOKUP(AT41,'【記載例】シフト記号表（勤務時間帯）'!$C$6:$L$47,10,FALSE))</f>
        <v>7.9999999999999964</v>
      </c>
      <c r="AU42" s="150">
        <f>IF(AU41="","",VLOOKUP(AU41,'【記載例】シフト記号表（勤務時間帯）'!$C$6:$L$47,10,FALSE))</f>
        <v>7.9999999999999964</v>
      </c>
      <c r="AV42" s="150">
        <f>IF(AV41="","",VLOOKUP(AV41,'【記載例】シフト記号表（勤務時間帯）'!$C$6:$L$47,10,FALSE))</f>
        <v>7.9999999999999964</v>
      </c>
      <c r="AW42" s="150">
        <f>IF(AW41="","",VLOOKUP(AW41,'【記載例】シフト記号表（勤務時間帯）'!$C$6:$L$47,10,FALSE))</f>
        <v>7.9999999999999964</v>
      </c>
      <c r="AX42" s="151">
        <f>IF(AX41="","",VLOOKUP(AX41,'【記載例】シフト記号表（勤務時間帯）'!$C$6:$L$47,10,FALSE))</f>
        <v>7.9999999999999964</v>
      </c>
      <c r="AY42" s="149" t="str">
        <f>IF(AY41="","",VLOOKUP(AY41,'【記載例】シフト記号表（勤務時間帯）'!$C$6:$L$47,10,FALSE))</f>
        <v/>
      </c>
      <c r="AZ42" s="150" t="str">
        <f>IF(AZ41="","",VLOOKUP(AZ41,'【記載例】シフト記号表（勤務時間帯）'!$C$6:$L$47,10,FALSE))</f>
        <v/>
      </c>
      <c r="BA42" s="150" t="str">
        <f>IF(BA41="","",VLOOKUP(BA41,'【記載例】シフト記号表（勤務時間帯）'!$C$6:$L$47,10,FALSE))</f>
        <v/>
      </c>
      <c r="BB42" s="258">
        <f>IF($BE$3="４週",SUM(W42:AX42),IF($BE$3="暦月",SUM(W42:BA42),""))</f>
        <v>159.99999999999997</v>
      </c>
      <c r="BC42" s="259"/>
      <c r="BD42" s="260">
        <f>IF($BE$3="４週",BB42/4,IF($BE$3="暦月",(BB42/($BE$8/7)),""))</f>
        <v>39.999999999999993</v>
      </c>
      <c r="BE42" s="259"/>
      <c r="BF42" s="255"/>
      <c r="BG42" s="256"/>
      <c r="BH42" s="256"/>
      <c r="BI42" s="256"/>
      <c r="BJ42" s="257"/>
    </row>
    <row r="43" spans="2:62" ht="20.25" customHeight="1" x14ac:dyDescent="0.4">
      <c r="B43" s="261">
        <f>B41+1</f>
        <v>15</v>
      </c>
      <c r="C43" s="263" t="s">
        <v>156</v>
      </c>
      <c r="D43" s="264"/>
      <c r="E43" s="139"/>
      <c r="F43" s="140"/>
      <c r="G43" s="139"/>
      <c r="H43" s="140"/>
      <c r="I43" s="267" t="s">
        <v>88</v>
      </c>
      <c r="J43" s="268"/>
      <c r="K43" s="271" t="s">
        <v>145</v>
      </c>
      <c r="L43" s="272"/>
      <c r="M43" s="272"/>
      <c r="N43" s="264"/>
      <c r="O43" s="245" t="s">
        <v>175</v>
      </c>
      <c r="P43" s="246"/>
      <c r="Q43" s="246"/>
      <c r="R43" s="246"/>
      <c r="S43" s="247"/>
      <c r="T43" s="170" t="s">
        <v>18</v>
      </c>
      <c r="U43" s="112"/>
      <c r="V43" s="113"/>
      <c r="W43" s="99" t="s">
        <v>197</v>
      </c>
      <c r="X43" s="100" t="s">
        <v>197</v>
      </c>
      <c r="Y43" s="100"/>
      <c r="Z43" s="100" t="s">
        <v>197</v>
      </c>
      <c r="AA43" s="100" t="s">
        <v>203</v>
      </c>
      <c r="AB43" s="100"/>
      <c r="AC43" s="101" t="s">
        <v>197</v>
      </c>
      <c r="AD43" s="99" t="s">
        <v>197</v>
      </c>
      <c r="AE43" s="100" t="s">
        <v>197</v>
      </c>
      <c r="AF43" s="100"/>
      <c r="AG43" s="100" t="s">
        <v>203</v>
      </c>
      <c r="AH43" s="100" t="s">
        <v>203</v>
      </c>
      <c r="AI43" s="100"/>
      <c r="AJ43" s="101" t="s">
        <v>197</v>
      </c>
      <c r="AK43" s="99" t="s">
        <v>197</v>
      </c>
      <c r="AL43" s="100" t="s">
        <v>197</v>
      </c>
      <c r="AM43" s="100"/>
      <c r="AN43" s="100" t="s">
        <v>197</v>
      </c>
      <c r="AO43" s="100" t="s">
        <v>203</v>
      </c>
      <c r="AP43" s="100"/>
      <c r="AQ43" s="101" t="s">
        <v>197</v>
      </c>
      <c r="AR43" s="99" t="s">
        <v>197</v>
      </c>
      <c r="AS43" s="100" t="s">
        <v>197</v>
      </c>
      <c r="AT43" s="100"/>
      <c r="AU43" s="100" t="s">
        <v>197</v>
      </c>
      <c r="AV43" s="100" t="s">
        <v>203</v>
      </c>
      <c r="AW43" s="100"/>
      <c r="AX43" s="101" t="s">
        <v>197</v>
      </c>
      <c r="AY43" s="99"/>
      <c r="AZ43" s="100"/>
      <c r="BA43" s="102"/>
      <c r="BB43" s="248"/>
      <c r="BC43" s="249"/>
      <c r="BD43" s="250"/>
      <c r="BE43" s="251"/>
      <c r="BF43" s="252"/>
      <c r="BG43" s="253"/>
      <c r="BH43" s="253"/>
      <c r="BI43" s="253"/>
      <c r="BJ43" s="254"/>
    </row>
    <row r="44" spans="2:62" ht="20.25" customHeight="1" x14ac:dyDescent="0.4">
      <c r="B44" s="262"/>
      <c r="C44" s="265"/>
      <c r="D44" s="266"/>
      <c r="E44" s="139"/>
      <c r="F44" s="140" t="str">
        <f>C43</f>
        <v>訪問介護員</v>
      </c>
      <c r="G44" s="139"/>
      <c r="H44" s="140" t="str">
        <f>I43</f>
        <v>A</v>
      </c>
      <c r="I44" s="269"/>
      <c r="J44" s="270"/>
      <c r="K44" s="273"/>
      <c r="L44" s="274"/>
      <c r="M44" s="274"/>
      <c r="N44" s="266"/>
      <c r="O44" s="245"/>
      <c r="P44" s="246"/>
      <c r="Q44" s="246"/>
      <c r="R44" s="246"/>
      <c r="S44" s="247"/>
      <c r="T44" s="171" t="s">
        <v>134</v>
      </c>
      <c r="U44" s="114"/>
      <c r="V44" s="172"/>
      <c r="W44" s="149">
        <f>IF(W43="","",VLOOKUP(W43,'【記載例】シフト記号表（勤務時間帯）'!$C$6:$L$47,10,FALSE))</f>
        <v>7.9999999999999964</v>
      </c>
      <c r="X44" s="150">
        <f>IF(X43="","",VLOOKUP(X43,'【記載例】シフト記号表（勤務時間帯）'!$C$6:$L$47,10,FALSE))</f>
        <v>7.9999999999999964</v>
      </c>
      <c r="Y44" s="150" t="str">
        <f>IF(Y43="","",VLOOKUP(Y43,'【記載例】シフト記号表（勤務時間帯）'!$C$6:$L$47,10,FALSE))</f>
        <v/>
      </c>
      <c r="Z44" s="150">
        <f>IF(Z43="","",VLOOKUP(Z43,'【記載例】シフト記号表（勤務時間帯）'!$C$6:$L$47,10,FALSE))</f>
        <v>7.9999999999999964</v>
      </c>
      <c r="AA44" s="150">
        <f>IF(AA43="","",VLOOKUP(AA43,'【記載例】シフト記号表（勤務時間帯）'!$C$6:$L$47,10,FALSE))</f>
        <v>7.9999999999999964</v>
      </c>
      <c r="AB44" s="150" t="str">
        <f>IF(AB43="","",VLOOKUP(AB43,'【記載例】シフト記号表（勤務時間帯）'!$C$6:$L$47,10,FALSE))</f>
        <v/>
      </c>
      <c r="AC44" s="151">
        <f>IF(AC43="","",VLOOKUP(AC43,'【記載例】シフト記号表（勤務時間帯）'!$C$6:$L$47,10,FALSE))</f>
        <v>7.9999999999999964</v>
      </c>
      <c r="AD44" s="149">
        <f>IF(AD43="","",VLOOKUP(AD43,'【記載例】シフト記号表（勤務時間帯）'!$C$6:$L$47,10,FALSE))</f>
        <v>7.9999999999999964</v>
      </c>
      <c r="AE44" s="150">
        <f>IF(AE43="","",VLOOKUP(AE43,'【記載例】シフト記号表（勤務時間帯）'!$C$6:$L$47,10,FALSE))</f>
        <v>7.9999999999999964</v>
      </c>
      <c r="AF44" s="150" t="str">
        <f>IF(AF43="","",VLOOKUP(AF43,'【記載例】シフト記号表（勤務時間帯）'!$C$6:$L$47,10,FALSE))</f>
        <v/>
      </c>
      <c r="AG44" s="150">
        <f>IF(AG43="","",VLOOKUP(AG43,'【記載例】シフト記号表（勤務時間帯）'!$C$6:$L$47,10,FALSE))</f>
        <v>7.9999999999999964</v>
      </c>
      <c r="AH44" s="150">
        <f>IF(AH43="","",VLOOKUP(AH43,'【記載例】シフト記号表（勤務時間帯）'!$C$6:$L$47,10,FALSE))</f>
        <v>7.9999999999999964</v>
      </c>
      <c r="AI44" s="150" t="str">
        <f>IF(AI43="","",VLOOKUP(AI43,'【記載例】シフト記号表（勤務時間帯）'!$C$6:$L$47,10,FALSE))</f>
        <v/>
      </c>
      <c r="AJ44" s="151">
        <f>IF(AJ43="","",VLOOKUP(AJ43,'【記載例】シフト記号表（勤務時間帯）'!$C$6:$L$47,10,FALSE))</f>
        <v>7.9999999999999964</v>
      </c>
      <c r="AK44" s="149">
        <f>IF(AK43="","",VLOOKUP(AK43,'【記載例】シフト記号表（勤務時間帯）'!$C$6:$L$47,10,FALSE))</f>
        <v>7.9999999999999964</v>
      </c>
      <c r="AL44" s="150">
        <f>IF(AL43="","",VLOOKUP(AL43,'【記載例】シフト記号表（勤務時間帯）'!$C$6:$L$47,10,FALSE))</f>
        <v>7.9999999999999964</v>
      </c>
      <c r="AM44" s="150" t="str">
        <f>IF(AM43="","",VLOOKUP(AM43,'【記載例】シフト記号表（勤務時間帯）'!$C$6:$L$47,10,FALSE))</f>
        <v/>
      </c>
      <c r="AN44" s="150">
        <f>IF(AN43="","",VLOOKUP(AN43,'【記載例】シフト記号表（勤務時間帯）'!$C$6:$L$47,10,FALSE))</f>
        <v>7.9999999999999964</v>
      </c>
      <c r="AO44" s="150">
        <f>IF(AO43="","",VLOOKUP(AO43,'【記載例】シフト記号表（勤務時間帯）'!$C$6:$L$47,10,FALSE))</f>
        <v>7.9999999999999964</v>
      </c>
      <c r="AP44" s="150" t="str">
        <f>IF(AP43="","",VLOOKUP(AP43,'【記載例】シフト記号表（勤務時間帯）'!$C$6:$L$47,10,FALSE))</f>
        <v/>
      </c>
      <c r="AQ44" s="151">
        <f>IF(AQ43="","",VLOOKUP(AQ43,'【記載例】シフト記号表（勤務時間帯）'!$C$6:$L$47,10,FALSE))</f>
        <v>7.9999999999999964</v>
      </c>
      <c r="AR44" s="149">
        <f>IF(AR43="","",VLOOKUP(AR43,'【記載例】シフト記号表（勤務時間帯）'!$C$6:$L$47,10,FALSE))</f>
        <v>7.9999999999999964</v>
      </c>
      <c r="AS44" s="150">
        <f>IF(AS43="","",VLOOKUP(AS43,'【記載例】シフト記号表（勤務時間帯）'!$C$6:$L$47,10,FALSE))</f>
        <v>7.9999999999999964</v>
      </c>
      <c r="AT44" s="150" t="str">
        <f>IF(AT43="","",VLOOKUP(AT43,'【記載例】シフト記号表（勤務時間帯）'!$C$6:$L$47,10,FALSE))</f>
        <v/>
      </c>
      <c r="AU44" s="150">
        <f>IF(AU43="","",VLOOKUP(AU43,'【記載例】シフト記号表（勤務時間帯）'!$C$6:$L$47,10,FALSE))</f>
        <v>7.9999999999999964</v>
      </c>
      <c r="AV44" s="150">
        <f>IF(AV43="","",VLOOKUP(AV43,'【記載例】シフト記号表（勤務時間帯）'!$C$6:$L$47,10,FALSE))</f>
        <v>7.9999999999999964</v>
      </c>
      <c r="AW44" s="150" t="str">
        <f>IF(AW43="","",VLOOKUP(AW43,'【記載例】シフト記号表（勤務時間帯）'!$C$6:$L$47,10,FALSE))</f>
        <v/>
      </c>
      <c r="AX44" s="151">
        <f>IF(AX43="","",VLOOKUP(AX43,'【記載例】シフト記号表（勤務時間帯）'!$C$6:$L$47,10,FALSE))</f>
        <v>7.9999999999999964</v>
      </c>
      <c r="AY44" s="149" t="str">
        <f>IF(AY43="","",VLOOKUP(AY43,'【記載例】シフト記号表（勤務時間帯）'!$C$6:$L$47,10,FALSE))</f>
        <v/>
      </c>
      <c r="AZ44" s="150" t="str">
        <f>IF(AZ43="","",VLOOKUP(AZ43,'【記載例】シフト記号表（勤務時間帯）'!$C$6:$L$47,10,FALSE))</f>
        <v/>
      </c>
      <c r="BA44" s="150" t="str">
        <f>IF(BA43="","",VLOOKUP(BA43,'【記載例】シフト記号表（勤務時間帯）'!$C$6:$L$47,10,FALSE))</f>
        <v/>
      </c>
      <c r="BB44" s="258">
        <f>IF($BE$3="４週",SUM(W44:AX44),IF($BE$3="暦月",SUM(W44:BA44),""))</f>
        <v>159.99999999999997</v>
      </c>
      <c r="BC44" s="259"/>
      <c r="BD44" s="260">
        <f>IF($BE$3="４週",BB44/4,IF($BE$3="暦月",(BB44/($BE$8/7)),""))</f>
        <v>39.999999999999993</v>
      </c>
      <c r="BE44" s="259"/>
      <c r="BF44" s="255"/>
      <c r="BG44" s="256"/>
      <c r="BH44" s="256"/>
      <c r="BI44" s="256"/>
      <c r="BJ44" s="257"/>
    </row>
    <row r="45" spans="2:62" ht="20.25" customHeight="1" x14ac:dyDescent="0.4">
      <c r="B45" s="261">
        <f>B43+1</f>
        <v>16</v>
      </c>
      <c r="C45" s="263" t="s">
        <v>156</v>
      </c>
      <c r="D45" s="264"/>
      <c r="E45" s="139"/>
      <c r="F45" s="140"/>
      <c r="G45" s="139"/>
      <c r="H45" s="140"/>
      <c r="I45" s="267" t="s">
        <v>88</v>
      </c>
      <c r="J45" s="268"/>
      <c r="K45" s="271" t="s">
        <v>89</v>
      </c>
      <c r="L45" s="272"/>
      <c r="M45" s="272"/>
      <c r="N45" s="264"/>
      <c r="O45" s="245" t="s">
        <v>191</v>
      </c>
      <c r="P45" s="246"/>
      <c r="Q45" s="246"/>
      <c r="R45" s="246"/>
      <c r="S45" s="247"/>
      <c r="T45" s="170" t="s">
        <v>18</v>
      </c>
      <c r="U45" s="112"/>
      <c r="V45" s="113"/>
      <c r="W45" s="99" t="s">
        <v>197</v>
      </c>
      <c r="X45" s="100" t="s">
        <v>197</v>
      </c>
      <c r="Y45" s="100"/>
      <c r="Z45" s="100" t="s">
        <v>197</v>
      </c>
      <c r="AA45" s="100" t="s">
        <v>203</v>
      </c>
      <c r="AB45" s="100"/>
      <c r="AC45" s="101" t="s">
        <v>197</v>
      </c>
      <c r="AD45" s="99" t="s">
        <v>197</v>
      </c>
      <c r="AE45" s="100" t="s">
        <v>197</v>
      </c>
      <c r="AF45" s="100"/>
      <c r="AG45" s="100" t="s">
        <v>197</v>
      </c>
      <c r="AH45" s="100" t="s">
        <v>203</v>
      </c>
      <c r="AI45" s="100"/>
      <c r="AJ45" s="101" t="s">
        <v>197</v>
      </c>
      <c r="AK45" s="99" t="s">
        <v>197</v>
      </c>
      <c r="AL45" s="100" t="s">
        <v>197</v>
      </c>
      <c r="AM45" s="100"/>
      <c r="AN45" s="100" t="s">
        <v>197</v>
      </c>
      <c r="AO45" s="100" t="s">
        <v>203</v>
      </c>
      <c r="AP45" s="100"/>
      <c r="AQ45" s="101" t="s">
        <v>197</v>
      </c>
      <c r="AR45" s="99" t="s">
        <v>197</v>
      </c>
      <c r="AS45" s="100" t="s">
        <v>197</v>
      </c>
      <c r="AT45" s="100"/>
      <c r="AU45" s="100" t="s">
        <v>197</v>
      </c>
      <c r="AV45" s="100" t="s">
        <v>203</v>
      </c>
      <c r="AW45" s="100"/>
      <c r="AX45" s="101" t="s">
        <v>197</v>
      </c>
      <c r="AY45" s="99"/>
      <c r="AZ45" s="100"/>
      <c r="BA45" s="102"/>
      <c r="BB45" s="248"/>
      <c r="BC45" s="249"/>
      <c r="BD45" s="250"/>
      <c r="BE45" s="251"/>
      <c r="BF45" s="252"/>
      <c r="BG45" s="253"/>
      <c r="BH45" s="253"/>
      <c r="BI45" s="253"/>
      <c r="BJ45" s="254"/>
    </row>
    <row r="46" spans="2:62" ht="20.25" customHeight="1" x14ac:dyDescent="0.4">
      <c r="B46" s="262"/>
      <c r="C46" s="265"/>
      <c r="D46" s="266"/>
      <c r="E46" s="139"/>
      <c r="F46" s="140" t="str">
        <f>C45</f>
        <v>訪問介護員</v>
      </c>
      <c r="G46" s="139"/>
      <c r="H46" s="140" t="str">
        <f>I45</f>
        <v>A</v>
      </c>
      <c r="I46" s="269"/>
      <c r="J46" s="270"/>
      <c r="K46" s="273"/>
      <c r="L46" s="274"/>
      <c r="M46" s="274"/>
      <c r="N46" s="266"/>
      <c r="O46" s="245"/>
      <c r="P46" s="246"/>
      <c r="Q46" s="246"/>
      <c r="R46" s="246"/>
      <c r="S46" s="247"/>
      <c r="T46" s="171" t="s">
        <v>134</v>
      </c>
      <c r="U46" s="114"/>
      <c r="V46" s="172"/>
      <c r="W46" s="149">
        <f>IF(W45="","",VLOOKUP(W45,'【記載例】シフト記号表（勤務時間帯）'!$C$6:$L$47,10,FALSE))</f>
        <v>7.9999999999999964</v>
      </c>
      <c r="X46" s="150">
        <f>IF(X45="","",VLOOKUP(X45,'【記載例】シフト記号表（勤務時間帯）'!$C$6:$L$47,10,FALSE))</f>
        <v>7.9999999999999964</v>
      </c>
      <c r="Y46" s="150" t="str">
        <f>IF(Y45="","",VLOOKUP(Y45,'【記載例】シフト記号表（勤務時間帯）'!$C$6:$L$47,10,FALSE))</f>
        <v/>
      </c>
      <c r="Z46" s="150">
        <f>IF(Z45="","",VLOOKUP(Z45,'【記載例】シフト記号表（勤務時間帯）'!$C$6:$L$47,10,FALSE))</f>
        <v>7.9999999999999964</v>
      </c>
      <c r="AA46" s="150">
        <f>IF(AA45="","",VLOOKUP(AA45,'【記載例】シフト記号表（勤務時間帯）'!$C$6:$L$47,10,FALSE))</f>
        <v>7.9999999999999964</v>
      </c>
      <c r="AB46" s="150" t="str">
        <f>IF(AB45="","",VLOOKUP(AB45,'【記載例】シフト記号表（勤務時間帯）'!$C$6:$L$47,10,FALSE))</f>
        <v/>
      </c>
      <c r="AC46" s="151">
        <f>IF(AC45="","",VLOOKUP(AC45,'【記載例】シフト記号表（勤務時間帯）'!$C$6:$L$47,10,FALSE))</f>
        <v>7.9999999999999964</v>
      </c>
      <c r="AD46" s="149">
        <f>IF(AD45="","",VLOOKUP(AD45,'【記載例】シフト記号表（勤務時間帯）'!$C$6:$L$47,10,FALSE))</f>
        <v>7.9999999999999964</v>
      </c>
      <c r="AE46" s="150">
        <f>IF(AE45="","",VLOOKUP(AE45,'【記載例】シフト記号表（勤務時間帯）'!$C$6:$L$47,10,FALSE))</f>
        <v>7.9999999999999964</v>
      </c>
      <c r="AF46" s="150" t="str">
        <f>IF(AF45="","",VLOOKUP(AF45,'【記載例】シフト記号表（勤務時間帯）'!$C$6:$L$47,10,FALSE))</f>
        <v/>
      </c>
      <c r="AG46" s="150">
        <f>IF(AG45="","",VLOOKUP(AG45,'【記載例】シフト記号表（勤務時間帯）'!$C$6:$L$47,10,FALSE))</f>
        <v>7.9999999999999964</v>
      </c>
      <c r="AH46" s="150">
        <f>IF(AH45="","",VLOOKUP(AH45,'【記載例】シフト記号表（勤務時間帯）'!$C$6:$L$47,10,FALSE))</f>
        <v>7.9999999999999964</v>
      </c>
      <c r="AI46" s="150" t="str">
        <f>IF(AI45="","",VLOOKUP(AI45,'【記載例】シフト記号表（勤務時間帯）'!$C$6:$L$47,10,FALSE))</f>
        <v/>
      </c>
      <c r="AJ46" s="151">
        <f>IF(AJ45="","",VLOOKUP(AJ45,'【記載例】シフト記号表（勤務時間帯）'!$C$6:$L$47,10,FALSE))</f>
        <v>7.9999999999999964</v>
      </c>
      <c r="AK46" s="149">
        <f>IF(AK45="","",VLOOKUP(AK45,'【記載例】シフト記号表（勤務時間帯）'!$C$6:$L$47,10,FALSE))</f>
        <v>7.9999999999999964</v>
      </c>
      <c r="AL46" s="150">
        <f>IF(AL45="","",VLOOKUP(AL45,'【記載例】シフト記号表（勤務時間帯）'!$C$6:$L$47,10,FALSE))</f>
        <v>7.9999999999999964</v>
      </c>
      <c r="AM46" s="150" t="str">
        <f>IF(AM45="","",VLOOKUP(AM45,'【記載例】シフト記号表（勤務時間帯）'!$C$6:$L$47,10,FALSE))</f>
        <v/>
      </c>
      <c r="AN46" s="150">
        <f>IF(AN45="","",VLOOKUP(AN45,'【記載例】シフト記号表（勤務時間帯）'!$C$6:$L$47,10,FALSE))</f>
        <v>7.9999999999999964</v>
      </c>
      <c r="AO46" s="150">
        <f>IF(AO45="","",VLOOKUP(AO45,'【記載例】シフト記号表（勤務時間帯）'!$C$6:$L$47,10,FALSE))</f>
        <v>7.9999999999999964</v>
      </c>
      <c r="AP46" s="150" t="str">
        <f>IF(AP45="","",VLOOKUP(AP45,'【記載例】シフト記号表（勤務時間帯）'!$C$6:$L$47,10,FALSE))</f>
        <v/>
      </c>
      <c r="AQ46" s="151">
        <f>IF(AQ45="","",VLOOKUP(AQ45,'【記載例】シフト記号表（勤務時間帯）'!$C$6:$L$47,10,FALSE))</f>
        <v>7.9999999999999964</v>
      </c>
      <c r="AR46" s="149">
        <f>IF(AR45="","",VLOOKUP(AR45,'【記載例】シフト記号表（勤務時間帯）'!$C$6:$L$47,10,FALSE))</f>
        <v>7.9999999999999964</v>
      </c>
      <c r="AS46" s="150">
        <f>IF(AS45="","",VLOOKUP(AS45,'【記載例】シフト記号表（勤務時間帯）'!$C$6:$L$47,10,FALSE))</f>
        <v>7.9999999999999964</v>
      </c>
      <c r="AT46" s="150" t="str">
        <f>IF(AT45="","",VLOOKUP(AT45,'【記載例】シフト記号表（勤務時間帯）'!$C$6:$L$47,10,FALSE))</f>
        <v/>
      </c>
      <c r="AU46" s="150">
        <f>IF(AU45="","",VLOOKUP(AU45,'【記載例】シフト記号表（勤務時間帯）'!$C$6:$L$47,10,FALSE))</f>
        <v>7.9999999999999964</v>
      </c>
      <c r="AV46" s="150">
        <f>IF(AV45="","",VLOOKUP(AV45,'【記載例】シフト記号表（勤務時間帯）'!$C$6:$L$47,10,FALSE))</f>
        <v>7.9999999999999964</v>
      </c>
      <c r="AW46" s="150" t="str">
        <f>IF(AW45="","",VLOOKUP(AW45,'【記載例】シフト記号表（勤務時間帯）'!$C$6:$L$47,10,FALSE))</f>
        <v/>
      </c>
      <c r="AX46" s="151">
        <f>IF(AX45="","",VLOOKUP(AX45,'【記載例】シフト記号表（勤務時間帯）'!$C$6:$L$47,10,FALSE))</f>
        <v>7.9999999999999964</v>
      </c>
      <c r="AY46" s="149" t="str">
        <f>IF(AY45="","",VLOOKUP(AY45,'【記載例】シフト記号表（勤務時間帯）'!$C$6:$L$47,10,FALSE))</f>
        <v/>
      </c>
      <c r="AZ46" s="150" t="str">
        <f>IF(AZ45="","",VLOOKUP(AZ45,'【記載例】シフト記号表（勤務時間帯）'!$C$6:$L$47,10,FALSE))</f>
        <v/>
      </c>
      <c r="BA46" s="150" t="str">
        <f>IF(BA45="","",VLOOKUP(BA45,'【記載例】シフト記号表（勤務時間帯）'!$C$6:$L$47,10,FALSE))</f>
        <v/>
      </c>
      <c r="BB46" s="258">
        <f>IF($BE$3="４週",SUM(W46:AX46),IF($BE$3="暦月",SUM(W46:BA46),""))</f>
        <v>159.99999999999997</v>
      </c>
      <c r="BC46" s="259"/>
      <c r="BD46" s="260">
        <f>IF($BE$3="４週",BB46/4,IF($BE$3="暦月",(BB46/($BE$8/7)),""))</f>
        <v>39.999999999999993</v>
      </c>
      <c r="BE46" s="259"/>
      <c r="BF46" s="255"/>
      <c r="BG46" s="256"/>
      <c r="BH46" s="256"/>
      <c r="BI46" s="256"/>
      <c r="BJ46" s="257"/>
    </row>
    <row r="47" spans="2:62" ht="20.25" customHeight="1" x14ac:dyDescent="0.4">
      <c r="B47" s="261">
        <f>B45+1</f>
        <v>17</v>
      </c>
      <c r="C47" s="263" t="s">
        <v>156</v>
      </c>
      <c r="D47" s="264"/>
      <c r="E47" s="139"/>
      <c r="F47" s="140"/>
      <c r="G47" s="139"/>
      <c r="H47" s="140"/>
      <c r="I47" s="267" t="s">
        <v>88</v>
      </c>
      <c r="J47" s="268"/>
      <c r="K47" s="271" t="s">
        <v>89</v>
      </c>
      <c r="L47" s="272"/>
      <c r="M47" s="272"/>
      <c r="N47" s="264"/>
      <c r="O47" s="245" t="s">
        <v>190</v>
      </c>
      <c r="P47" s="246"/>
      <c r="Q47" s="246"/>
      <c r="R47" s="246"/>
      <c r="S47" s="247"/>
      <c r="T47" s="170" t="s">
        <v>18</v>
      </c>
      <c r="U47" s="112"/>
      <c r="V47" s="113"/>
      <c r="W47" s="99" t="s">
        <v>197</v>
      </c>
      <c r="X47" s="100" t="s">
        <v>197</v>
      </c>
      <c r="Y47" s="100"/>
      <c r="Z47" s="100" t="s">
        <v>197</v>
      </c>
      <c r="AA47" s="100" t="s">
        <v>203</v>
      </c>
      <c r="AB47" s="100"/>
      <c r="AC47" s="101" t="s">
        <v>197</v>
      </c>
      <c r="AD47" s="99" t="s">
        <v>197</v>
      </c>
      <c r="AE47" s="100" t="s">
        <v>197</v>
      </c>
      <c r="AF47" s="100"/>
      <c r="AG47" s="100" t="s">
        <v>197</v>
      </c>
      <c r="AH47" s="100" t="s">
        <v>203</v>
      </c>
      <c r="AI47" s="100"/>
      <c r="AJ47" s="101" t="s">
        <v>197</v>
      </c>
      <c r="AK47" s="99" t="s">
        <v>197</v>
      </c>
      <c r="AL47" s="100" t="s">
        <v>197</v>
      </c>
      <c r="AM47" s="100"/>
      <c r="AN47" s="100" t="s">
        <v>197</v>
      </c>
      <c r="AO47" s="100" t="s">
        <v>203</v>
      </c>
      <c r="AP47" s="100"/>
      <c r="AQ47" s="101" t="s">
        <v>197</v>
      </c>
      <c r="AR47" s="99" t="s">
        <v>197</v>
      </c>
      <c r="AS47" s="100" t="s">
        <v>197</v>
      </c>
      <c r="AT47" s="100"/>
      <c r="AU47" s="100" t="s">
        <v>197</v>
      </c>
      <c r="AV47" s="100" t="s">
        <v>203</v>
      </c>
      <c r="AW47" s="100"/>
      <c r="AX47" s="101" t="s">
        <v>197</v>
      </c>
      <c r="AY47" s="99"/>
      <c r="AZ47" s="100"/>
      <c r="BA47" s="102"/>
      <c r="BB47" s="248"/>
      <c r="BC47" s="249"/>
      <c r="BD47" s="250"/>
      <c r="BE47" s="251"/>
      <c r="BF47" s="252"/>
      <c r="BG47" s="253"/>
      <c r="BH47" s="253"/>
      <c r="BI47" s="253"/>
      <c r="BJ47" s="254"/>
    </row>
    <row r="48" spans="2:62" ht="20.25" customHeight="1" x14ac:dyDescent="0.4">
      <c r="B48" s="262"/>
      <c r="C48" s="265"/>
      <c r="D48" s="266"/>
      <c r="E48" s="139"/>
      <c r="F48" s="140" t="str">
        <f>C47</f>
        <v>訪問介護員</v>
      </c>
      <c r="G48" s="139"/>
      <c r="H48" s="140" t="str">
        <f>I47</f>
        <v>A</v>
      </c>
      <c r="I48" s="269"/>
      <c r="J48" s="270"/>
      <c r="K48" s="273"/>
      <c r="L48" s="274"/>
      <c r="M48" s="274"/>
      <c r="N48" s="266"/>
      <c r="O48" s="245"/>
      <c r="P48" s="246"/>
      <c r="Q48" s="246"/>
      <c r="R48" s="246"/>
      <c r="S48" s="247"/>
      <c r="T48" s="171" t="s">
        <v>134</v>
      </c>
      <c r="U48" s="114"/>
      <c r="V48" s="172"/>
      <c r="W48" s="149">
        <f>IF(W47="","",VLOOKUP(W47,'【記載例】シフト記号表（勤務時間帯）'!$C$6:$L$47,10,FALSE))</f>
        <v>7.9999999999999964</v>
      </c>
      <c r="X48" s="150">
        <f>IF(X47="","",VLOOKUP(X47,'【記載例】シフト記号表（勤務時間帯）'!$C$6:$L$47,10,FALSE))</f>
        <v>7.9999999999999964</v>
      </c>
      <c r="Y48" s="150" t="str">
        <f>IF(Y47="","",VLOOKUP(Y47,'【記載例】シフト記号表（勤務時間帯）'!$C$6:$L$47,10,FALSE))</f>
        <v/>
      </c>
      <c r="Z48" s="150">
        <f>IF(Z47="","",VLOOKUP(Z47,'【記載例】シフト記号表（勤務時間帯）'!$C$6:$L$47,10,FALSE))</f>
        <v>7.9999999999999964</v>
      </c>
      <c r="AA48" s="150">
        <f>IF(AA47="","",VLOOKUP(AA47,'【記載例】シフト記号表（勤務時間帯）'!$C$6:$L$47,10,FALSE))</f>
        <v>7.9999999999999964</v>
      </c>
      <c r="AB48" s="150" t="str">
        <f>IF(AB47="","",VLOOKUP(AB47,'【記載例】シフト記号表（勤務時間帯）'!$C$6:$L$47,10,FALSE))</f>
        <v/>
      </c>
      <c r="AC48" s="151">
        <f>IF(AC47="","",VLOOKUP(AC47,'【記載例】シフト記号表（勤務時間帯）'!$C$6:$L$47,10,FALSE))</f>
        <v>7.9999999999999964</v>
      </c>
      <c r="AD48" s="149">
        <f>IF(AD47="","",VLOOKUP(AD47,'【記載例】シフト記号表（勤務時間帯）'!$C$6:$L$47,10,FALSE))</f>
        <v>7.9999999999999964</v>
      </c>
      <c r="AE48" s="150">
        <f>IF(AE47="","",VLOOKUP(AE47,'【記載例】シフト記号表（勤務時間帯）'!$C$6:$L$47,10,FALSE))</f>
        <v>7.9999999999999964</v>
      </c>
      <c r="AF48" s="150" t="str">
        <f>IF(AF47="","",VLOOKUP(AF47,'【記載例】シフト記号表（勤務時間帯）'!$C$6:$L$47,10,FALSE))</f>
        <v/>
      </c>
      <c r="AG48" s="150">
        <f>IF(AG47="","",VLOOKUP(AG47,'【記載例】シフト記号表（勤務時間帯）'!$C$6:$L$47,10,FALSE))</f>
        <v>7.9999999999999964</v>
      </c>
      <c r="AH48" s="150">
        <f>IF(AH47="","",VLOOKUP(AH47,'【記載例】シフト記号表（勤務時間帯）'!$C$6:$L$47,10,FALSE))</f>
        <v>7.9999999999999964</v>
      </c>
      <c r="AI48" s="150" t="str">
        <f>IF(AI47="","",VLOOKUP(AI47,'【記載例】シフト記号表（勤務時間帯）'!$C$6:$L$47,10,FALSE))</f>
        <v/>
      </c>
      <c r="AJ48" s="151">
        <f>IF(AJ47="","",VLOOKUP(AJ47,'【記載例】シフト記号表（勤務時間帯）'!$C$6:$L$47,10,FALSE))</f>
        <v>7.9999999999999964</v>
      </c>
      <c r="AK48" s="149">
        <f>IF(AK47="","",VLOOKUP(AK47,'【記載例】シフト記号表（勤務時間帯）'!$C$6:$L$47,10,FALSE))</f>
        <v>7.9999999999999964</v>
      </c>
      <c r="AL48" s="150">
        <f>IF(AL47="","",VLOOKUP(AL47,'【記載例】シフト記号表（勤務時間帯）'!$C$6:$L$47,10,FALSE))</f>
        <v>7.9999999999999964</v>
      </c>
      <c r="AM48" s="150" t="str">
        <f>IF(AM47="","",VLOOKUP(AM47,'【記載例】シフト記号表（勤務時間帯）'!$C$6:$L$47,10,FALSE))</f>
        <v/>
      </c>
      <c r="AN48" s="150">
        <f>IF(AN47="","",VLOOKUP(AN47,'【記載例】シフト記号表（勤務時間帯）'!$C$6:$L$47,10,FALSE))</f>
        <v>7.9999999999999964</v>
      </c>
      <c r="AO48" s="150">
        <f>IF(AO47="","",VLOOKUP(AO47,'【記載例】シフト記号表（勤務時間帯）'!$C$6:$L$47,10,FALSE))</f>
        <v>7.9999999999999964</v>
      </c>
      <c r="AP48" s="150" t="str">
        <f>IF(AP47="","",VLOOKUP(AP47,'【記載例】シフト記号表（勤務時間帯）'!$C$6:$L$47,10,FALSE))</f>
        <v/>
      </c>
      <c r="AQ48" s="151">
        <f>IF(AQ47="","",VLOOKUP(AQ47,'【記載例】シフト記号表（勤務時間帯）'!$C$6:$L$47,10,FALSE))</f>
        <v>7.9999999999999964</v>
      </c>
      <c r="AR48" s="149">
        <f>IF(AR47="","",VLOOKUP(AR47,'【記載例】シフト記号表（勤務時間帯）'!$C$6:$L$47,10,FALSE))</f>
        <v>7.9999999999999964</v>
      </c>
      <c r="AS48" s="150">
        <f>IF(AS47="","",VLOOKUP(AS47,'【記載例】シフト記号表（勤務時間帯）'!$C$6:$L$47,10,FALSE))</f>
        <v>7.9999999999999964</v>
      </c>
      <c r="AT48" s="150" t="str">
        <f>IF(AT47="","",VLOOKUP(AT47,'【記載例】シフト記号表（勤務時間帯）'!$C$6:$L$47,10,FALSE))</f>
        <v/>
      </c>
      <c r="AU48" s="150">
        <f>IF(AU47="","",VLOOKUP(AU47,'【記載例】シフト記号表（勤務時間帯）'!$C$6:$L$47,10,FALSE))</f>
        <v>7.9999999999999964</v>
      </c>
      <c r="AV48" s="150">
        <f>IF(AV47="","",VLOOKUP(AV47,'【記載例】シフト記号表（勤務時間帯）'!$C$6:$L$47,10,FALSE))</f>
        <v>7.9999999999999964</v>
      </c>
      <c r="AW48" s="150" t="str">
        <f>IF(AW47="","",VLOOKUP(AW47,'【記載例】シフト記号表（勤務時間帯）'!$C$6:$L$47,10,FALSE))</f>
        <v/>
      </c>
      <c r="AX48" s="151">
        <f>IF(AX47="","",VLOOKUP(AX47,'【記載例】シフト記号表（勤務時間帯）'!$C$6:$L$47,10,FALSE))</f>
        <v>7.9999999999999964</v>
      </c>
      <c r="AY48" s="149" t="str">
        <f>IF(AY47="","",VLOOKUP(AY47,'【記載例】シフト記号表（勤務時間帯）'!$C$6:$L$47,10,FALSE))</f>
        <v/>
      </c>
      <c r="AZ48" s="150" t="str">
        <f>IF(AZ47="","",VLOOKUP(AZ47,'【記載例】シフト記号表（勤務時間帯）'!$C$6:$L$47,10,FALSE))</f>
        <v/>
      </c>
      <c r="BA48" s="150" t="str">
        <f>IF(BA47="","",VLOOKUP(BA47,'【記載例】シフト記号表（勤務時間帯）'!$C$6:$L$47,10,FALSE))</f>
        <v/>
      </c>
      <c r="BB48" s="258">
        <f>IF($BE$3="４週",SUM(W48:AX48),IF($BE$3="暦月",SUM(W48:BA48),""))</f>
        <v>159.99999999999997</v>
      </c>
      <c r="BC48" s="259"/>
      <c r="BD48" s="260">
        <f>IF($BE$3="４週",BB48/4,IF($BE$3="暦月",(BB48/($BE$8/7)),""))</f>
        <v>39.999999999999993</v>
      </c>
      <c r="BE48" s="259"/>
      <c r="BF48" s="255"/>
      <c r="BG48" s="256"/>
      <c r="BH48" s="256"/>
      <c r="BI48" s="256"/>
      <c r="BJ48" s="257"/>
    </row>
    <row r="49" spans="2:62" ht="20.25" customHeight="1" x14ac:dyDescent="0.4">
      <c r="B49" s="261">
        <f>B47+1</f>
        <v>18</v>
      </c>
      <c r="C49" s="263"/>
      <c r="D49" s="264"/>
      <c r="E49" s="139"/>
      <c r="F49" s="140"/>
      <c r="G49" s="139"/>
      <c r="H49" s="140"/>
      <c r="I49" s="267"/>
      <c r="J49" s="268"/>
      <c r="K49" s="271"/>
      <c r="L49" s="272"/>
      <c r="M49" s="272"/>
      <c r="N49" s="264"/>
      <c r="O49" s="245"/>
      <c r="P49" s="246"/>
      <c r="Q49" s="246"/>
      <c r="R49" s="246"/>
      <c r="S49" s="247"/>
      <c r="T49" s="170" t="s">
        <v>18</v>
      </c>
      <c r="U49" s="112"/>
      <c r="V49" s="113"/>
      <c r="W49" s="99"/>
      <c r="X49" s="100"/>
      <c r="Y49" s="100"/>
      <c r="Z49" s="100"/>
      <c r="AA49" s="100"/>
      <c r="AB49" s="100"/>
      <c r="AC49" s="101"/>
      <c r="AD49" s="99"/>
      <c r="AE49" s="100"/>
      <c r="AF49" s="100"/>
      <c r="AG49" s="100"/>
      <c r="AH49" s="100"/>
      <c r="AI49" s="100"/>
      <c r="AJ49" s="101"/>
      <c r="AK49" s="99"/>
      <c r="AL49" s="100"/>
      <c r="AM49" s="100"/>
      <c r="AN49" s="100"/>
      <c r="AO49" s="100"/>
      <c r="AP49" s="100"/>
      <c r="AQ49" s="101"/>
      <c r="AR49" s="99"/>
      <c r="AS49" s="100"/>
      <c r="AT49" s="100"/>
      <c r="AU49" s="100"/>
      <c r="AV49" s="100"/>
      <c r="AW49" s="100"/>
      <c r="AX49" s="101"/>
      <c r="AY49" s="99"/>
      <c r="AZ49" s="100"/>
      <c r="BA49" s="102"/>
      <c r="BB49" s="248"/>
      <c r="BC49" s="249"/>
      <c r="BD49" s="250"/>
      <c r="BE49" s="251"/>
      <c r="BF49" s="252"/>
      <c r="BG49" s="253"/>
      <c r="BH49" s="253"/>
      <c r="BI49" s="253"/>
      <c r="BJ49" s="254"/>
    </row>
    <row r="50" spans="2:62" ht="20.25" customHeight="1" x14ac:dyDescent="0.4">
      <c r="B50" s="262"/>
      <c r="C50" s="265"/>
      <c r="D50" s="266"/>
      <c r="E50" s="139"/>
      <c r="F50" s="140">
        <f>C49</f>
        <v>0</v>
      </c>
      <c r="G50" s="139"/>
      <c r="H50" s="140">
        <f>I49</f>
        <v>0</v>
      </c>
      <c r="I50" s="269"/>
      <c r="J50" s="270"/>
      <c r="K50" s="273"/>
      <c r="L50" s="274"/>
      <c r="M50" s="274"/>
      <c r="N50" s="266"/>
      <c r="O50" s="245"/>
      <c r="P50" s="246"/>
      <c r="Q50" s="246"/>
      <c r="R50" s="246"/>
      <c r="S50" s="247"/>
      <c r="T50" s="171" t="s">
        <v>134</v>
      </c>
      <c r="U50" s="114"/>
      <c r="V50" s="172"/>
      <c r="W50" s="149" t="str">
        <f>IF(W49="","",VLOOKUP(W49,'【記載例】シフト記号表（勤務時間帯）'!$C$6:$L$47,10,FALSE))</f>
        <v/>
      </c>
      <c r="X50" s="150" t="str">
        <f>IF(X49="","",VLOOKUP(X49,'【記載例】シフト記号表（勤務時間帯）'!$C$6:$L$47,10,FALSE))</f>
        <v/>
      </c>
      <c r="Y50" s="150" t="str">
        <f>IF(Y49="","",VLOOKUP(Y49,'【記載例】シフト記号表（勤務時間帯）'!$C$6:$L$47,10,FALSE))</f>
        <v/>
      </c>
      <c r="Z50" s="150" t="str">
        <f>IF(Z49="","",VLOOKUP(Z49,'【記載例】シフト記号表（勤務時間帯）'!$C$6:$L$47,10,FALSE))</f>
        <v/>
      </c>
      <c r="AA50" s="150" t="str">
        <f>IF(AA49="","",VLOOKUP(AA49,'【記載例】シフト記号表（勤務時間帯）'!$C$6:$L$47,10,FALSE))</f>
        <v/>
      </c>
      <c r="AB50" s="150" t="str">
        <f>IF(AB49="","",VLOOKUP(AB49,'【記載例】シフト記号表（勤務時間帯）'!$C$6:$L$47,10,FALSE))</f>
        <v/>
      </c>
      <c r="AC50" s="151" t="str">
        <f>IF(AC49="","",VLOOKUP(AC49,'【記載例】シフト記号表（勤務時間帯）'!$C$6:$L$47,10,FALSE))</f>
        <v/>
      </c>
      <c r="AD50" s="149" t="str">
        <f>IF(AD49="","",VLOOKUP(AD49,'【記載例】シフト記号表（勤務時間帯）'!$C$6:$L$47,10,FALSE))</f>
        <v/>
      </c>
      <c r="AE50" s="150" t="str">
        <f>IF(AE49="","",VLOOKUP(AE49,'【記載例】シフト記号表（勤務時間帯）'!$C$6:$L$47,10,FALSE))</f>
        <v/>
      </c>
      <c r="AF50" s="150" t="str">
        <f>IF(AF49="","",VLOOKUP(AF49,'【記載例】シフト記号表（勤務時間帯）'!$C$6:$L$47,10,FALSE))</f>
        <v/>
      </c>
      <c r="AG50" s="150" t="str">
        <f>IF(AG49="","",VLOOKUP(AG49,'【記載例】シフト記号表（勤務時間帯）'!$C$6:$L$47,10,FALSE))</f>
        <v/>
      </c>
      <c r="AH50" s="150" t="str">
        <f>IF(AH49="","",VLOOKUP(AH49,'【記載例】シフト記号表（勤務時間帯）'!$C$6:$L$47,10,FALSE))</f>
        <v/>
      </c>
      <c r="AI50" s="150" t="str">
        <f>IF(AI49="","",VLOOKUP(AI49,'【記載例】シフト記号表（勤務時間帯）'!$C$6:$L$47,10,FALSE))</f>
        <v/>
      </c>
      <c r="AJ50" s="151" t="str">
        <f>IF(AJ49="","",VLOOKUP(AJ49,'【記載例】シフト記号表（勤務時間帯）'!$C$6:$L$47,10,FALSE))</f>
        <v/>
      </c>
      <c r="AK50" s="149" t="str">
        <f>IF(AK49="","",VLOOKUP(AK49,'【記載例】シフト記号表（勤務時間帯）'!$C$6:$L$47,10,FALSE))</f>
        <v/>
      </c>
      <c r="AL50" s="150" t="str">
        <f>IF(AL49="","",VLOOKUP(AL49,'【記載例】シフト記号表（勤務時間帯）'!$C$6:$L$47,10,FALSE))</f>
        <v/>
      </c>
      <c r="AM50" s="150" t="str">
        <f>IF(AM49="","",VLOOKUP(AM49,'【記載例】シフト記号表（勤務時間帯）'!$C$6:$L$47,10,FALSE))</f>
        <v/>
      </c>
      <c r="AN50" s="150" t="str">
        <f>IF(AN49="","",VLOOKUP(AN49,'【記載例】シフト記号表（勤務時間帯）'!$C$6:$L$47,10,FALSE))</f>
        <v/>
      </c>
      <c r="AO50" s="150" t="str">
        <f>IF(AO49="","",VLOOKUP(AO49,'【記載例】シフト記号表（勤務時間帯）'!$C$6:$L$47,10,FALSE))</f>
        <v/>
      </c>
      <c r="AP50" s="150" t="str">
        <f>IF(AP49="","",VLOOKUP(AP49,'【記載例】シフト記号表（勤務時間帯）'!$C$6:$L$47,10,FALSE))</f>
        <v/>
      </c>
      <c r="AQ50" s="151" t="str">
        <f>IF(AQ49="","",VLOOKUP(AQ49,'【記載例】シフト記号表（勤務時間帯）'!$C$6:$L$47,10,FALSE))</f>
        <v/>
      </c>
      <c r="AR50" s="149" t="str">
        <f>IF(AR49="","",VLOOKUP(AR49,'【記載例】シフト記号表（勤務時間帯）'!$C$6:$L$47,10,FALSE))</f>
        <v/>
      </c>
      <c r="AS50" s="150" t="str">
        <f>IF(AS49="","",VLOOKUP(AS49,'【記載例】シフト記号表（勤務時間帯）'!$C$6:$L$47,10,FALSE))</f>
        <v/>
      </c>
      <c r="AT50" s="150" t="str">
        <f>IF(AT49="","",VLOOKUP(AT49,'【記載例】シフト記号表（勤務時間帯）'!$C$6:$L$47,10,FALSE))</f>
        <v/>
      </c>
      <c r="AU50" s="150" t="str">
        <f>IF(AU49="","",VLOOKUP(AU49,'【記載例】シフト記号表（勤務時間帯）'!$C$6:$L$47,10,FALSE))</f>
        <v/>
      </c>
      <c r="AV50" s="150" t="str">
        <f>IF(AV49="","",VLOOKUP(AV49,'【記載例】シフト記号表（勤務時間帯）'!$C$6:$L$47,10,FALSE))</f>
        <v/>
      </c>
      <c r="AW50" s="150" t="str">
        <f>IF(AW49="","",VLOOKUP(AW49,'【記載例】シフト記号表（勤務時間帯）'!$C$6:$L$47,10,FALSE))</f>
        <v/>
      </c>
      <c r="AX50" s="151" t="str">
        <f>IF(AX49="","",VLOOKUP(AX49,'【記載例】シフト記号表（勤務時間帯）'!$C$6:$L$47,10,FALSE))</f>
        <v/>
      </c>
      <c r="AY50" s="149" t="str">
        <f>IF(AY49="","",VLOOKUP(AY49,'【記載例】シフト記号表（勤務時間帯）'!$C$6:$L$47,10,FALSE))</f>
        <v/>
      </c>
      <c r="AZ50" s="150" t="str">
        <f>IF(AZ49="","",VLOOKUP(AZ49,'【記載例】シフト記号表（勤務時間帯）'!$C$6:$L$47,10,FALSE))</f>
        <v/>
      </c>
      <c r="BA50" s="150" t="str">
        <f>IF(BA49="","",VLOOKUP(BA49,'【記載例】シフト記号表（勤務時間帯）'!$C$6:$L$47,10,FALSE))</f>
        <v/>
      </c>
      <c r="BB50" s="258">
        <f>IF($BE$3="４週",SUM(W50:AX50),IF($BE$3="暦月",SUM(W50:BA50),""))</f>
        <v>0</v>
      </c>
      <c r="BC50" s="259"/>
      <c r="BD50" s="260">
        <f>IF($BE$3="４週",BB50/4,IF($BE$3="暦月",(BB50/($BE$8/7)),""))</f>
        <v>0</v>
      </c>
      <c r="BE50" s="259"/>
      <c r="BF50" s="255"/>
      <c r="BG50" s="256"/>
      <c r="BH50" s="256"/>
      <c r="BI50" s="256"/>
      <c r="BJ50" s="257"/>
    </row>
    <row r="51" spans="2:62" ht="20.25" customHeight="1" x14ac:dyDescent="0.4">
      <c r="B51" s="261">
        <f>B49+1</f>
        <v>19</v>
      </c>
      <c r="C51" s="263"/>
      <c r="D51" s="264"/>
      <c r="E51" s="141"/>
      <c r="F51" s="142"/>
      <c r="G51" s="141"/>
      <c r="H51" s="142"/>
      <c r="I51" s="267"/>
      <c r="J51" s="268"/>
      <c r="K51" s="271"/>
      <c r="L51" s="272"/>
      <c r="M51" s="272"/>
      <c r="N51" s="264"/>
      <c r="O51" s="245"/>
      <c r="P51" s="246"/>
      <c r="Q51" s="246"/>
      <c r="R51" s="246"/>
      <c r="S51" s="247"/>
      <c r="T51" s="109" t="s">
        <v>18</v>
      </c>
      <c r="U51" s="110"/>
      <c r="V51" s="111"/>
      <c r="W51" s="99"/>
      <c r="X51" s="100"/>
      <c r="Y51" s="100"/>
      <c r="Z51" s="100"/>
      <c r="AA51" s="100"/>
      <c r="AB51" s="100"/>
      <c r="AC51" s="101"/>
      <c r="AD51" s="99"/>
      <c r="AE51" s="100"/>
      <c r="AF51" s="100"/>
      <c r="AG51" s="100"/>
      <c r="AH51" s="100"/>
      <c r="AI51" s="100"/>
      <c r="AJ51" s="101"/>
      <c r="AK51" s="99"/>
      <c r="AL51" s="100"/>
      <c r="AM51" s="100"/>
      <c r="AN51" s="100"/>
      <c r="AO51" s="100"/>
      <c r="AP51" s="100"/>
      <c r="AQ51" s="101"/>
      <c r="AR51" s="99"/>
      <c r="AS51" s="100"/>
      <c r="AT51" s="100"/>
      <c r="AU51" s="100"/>
      <c r="AV51" s="100"/>
      <c r="AW51" s="100"/>
      <c r="AX51" s="101"/>
      <c r="AY51" s="99"/>
      <c r="AZ51" s="100"/>
      <c r="BA51" s="102"/>
      <c r="BB51" s="248"/>
      <c r="BC51" s="249"/>
      <c r="BD51" s="250"/>
      <c r="BE51" s="251"/>
      <c r="BF51" s="252"/>
      <c r="BG51" s="253"/>
      <c r="BH51" s="253"/>
      <c r="BI51" s="253"/>
      <c r="BJ51" s="254"/>
    </row>
    <row r="52" spans="2:62" ht="20.25" customHeight="1" x14ac:dyDescent="0.4">
      <c r="B52" s="262"/>
      <c r="C52" s="265"/>
      <c r="D52" s="266"/>
      <c r="E52" s="139"/>
      <c r="F52" s="140">
        <f>C51</f>
        <v>0</v>
      </c>
      <c r="G52" s="139"/>
      <c r="H52" s="140">
        <f>I51</f>
        <v>0</v>
      </c>
      <c r="I52" s="269"/>
      <c r="J52" s="270"/>
      <c r="K52" s="273"/>
      <c r="L52" s="274"/>
      <c r="M52" s="274"/>
      <c r="N52" s="266"/>
      <c r="O52" s="245"/>
      <c r="P52" s="246"/>
      <c r="Q52" s="246"/>
      <c r="R52" s="246"/>
      <c r="S52" s="247"/>
      <c r="T52" s="171" t="s">
        <v>134</v>
      </c>
      <c r="U52" s="107"/>
      <c r="V52" s="108"/>
      <c r="W52" s="149" t="str">
        <f>IF(W51="","",VLOOKUP(W51,'【記載例】シフト記号表（勤務時間帯）'!$C$6:$L$47,10,FALSE))</f>
        <v/>
      </c>
      <c r="X52" s="150" t="str">
        <f>IF(X51="","",VLOOKUP(X51,'【記載例】シフト記号表（勤務時間帯）'!$C$6:$L$47,10,FALSE))</f>
        <v/>
      </c>
      <c r="Y52" s="150" t="str">
        <f>IF(Y51="","",VLOOKUP(Y51,'【記載例】シフト記号表（勤務時間帯）'!$C$6:$L$47,10,FALSE))</f>
        <v/>
      </c>
      <c r="Z52" s="150" t="str">
        <f>IF(Z51="","",VLOOKUP(Z51,'【記載例】シフト記号表（勤務時間帯）'!$C$6:$L$47,10,FALSE))</f>
        <v/>
      </c>
      <c r="AA52" s="150" t="str">
        <f>IF(AA51="","",VLOOKUP(AA51,'【記載例】シフト記号表（勤務時間帯）'!$C$6:$L$47,10,FALSE))</f>
        <v/>
      </c>
      <c r="AB52" s="150" t="str">
        <f>IF(AB51="","",VLOOKUP(AB51,'【記載例】シフト記号表（勤務時間帯）'!$C$6:$L$47,10,FALSE))</f>
        <v/>
      </c>
      <c r="AC52" s="151" t="str">
        <f>IF(AC51="","",VLOOKUP(AC51,'【記載例】シフト記号表（勤務時間帯）'!$C$6:$L$47,10,FALSE))</f>
        <v/>
      </c>
      <c r="AD52" s="149" t="str">
        <f>IF(AD51="","",VLOOKUP(AD51,'【記載例】シフト記号表（勤務時間帯）'!$C$6:$L$47,10,FALSE))</f>
        <v/>
      </c>
      <c r="AE52" s="150" t="str">
        <f>IF(AE51="","",VLOOKUP(AE51,'【記載例】シフト記号表（勤務時間帯）'!$C$6:$L$47,10,FALSE))</f>
        <v/>
      </c>
      <c r="AF52" s="150" t="str">
        <f>IF(AF51="","",VLOOKUP(AF51,'【記載例】シフト記号表（勤務時間帯）'!$C$6:$L$47,10,FALSE))</f>
        <v/>
      </c>
      <c r="AG52" s="150" t="str">
        <f>IF(AG51="","",VLOOKUP(AG51,'【記載例】シフト記号表（勤務時間帯）'!$C$6:$L$47,10,FALSE))</f>
        <v/>
      </c>
      <c r="AH52" s="150" t="str">
        <f>IF(AH51="","",VLOOKUP(AH51,'【記載例】シフト記号表（勤務時間帯）'!$C$6:$L$47,10,FALSE))</f>
        <v/>
      </c>
      <c r="AI52" s="150" t="str">
        <f>IF(AI51="","",VLOOKUP(AI51,'【記載例】シフト記号表（勤務時間帯）'!$C$6:$L$47,10,FALSE))</f>
        <v/>
      </c>
      <c r="AJ52" s="151" t="str">
        <f>IF(AJ51="","",VLOOKUP(AJ51,'【記載例】シフト記号表（勤務時間帯）'!$C$6:$L$47,10,FALSE))</f>
        <v/>
      </c>
      <c r="AK52" s="149" t="str">
        <f>IF(AK51="","",VLOOKUP(AK51,'【記載例】シフト記号表（勤務時間帯）'!$C$6:$L$47,10,FALSE))</f>
        <v/>
      </c>
      <c r="AL52" s="150" t="str">
        <f>IF(AL51="","",VLOOKUP(AL51,'【記載例】シフト記号表（勤務時間帯）'!$C$6:$L$47,10,FALSE))</f>
        <v/>
      </c>
      <c r="AM52" s="150" t="str">
        <f>IF(AM51="","",VLOOKUP(AM51,'【記載例】シフト記号表（勤務時間帯）'!$C$6:$L$47,10,FALSE))</f>
        <v/>
      </c>
      <c r="AN52" s="150" t="str">
        <f>IF(AN51="","",VLOOKUP(AN51,'【記載例】シフト記号表（勤務時間帯）'!$C$6:$L$47,10,FALSE))</f>
        <v/>
      </c>
      <c r="AO52" s="150" t="str">
        <f>IF(AO51="","",VLOOKUP(AO51,'【記載例】シフト記号表（勤務時間帯）'!$C$6:$L$47,10,FALSE))</f>
        <v/>
      </c>
      <c r="AP52" s="150" t="str">
        <f>IF(AP51="","",VLOOKUP(AP51,'【記載例】シフト記号表（勤務時間帯）'!$C$6:$L$47,10,FALSE))</f>
        <v/>
      </c>
      <c r="AQ52" s="151" t="str">
        <f>IF(AQ51="","",VLOOKUP(AQ51,'【記載例】シフト記号表（勤務時間帯）'!$C$6:$L$47,10,FALSE))</f>
        <v/>
      </c>
      <c r="AR52" s="149" t="str">
        <f>IF(AR51="","",VLOOKUP(AR51,'【記載例】シフト記号表（勤務時間帯）'!$C$6:$L$47,10,FALSE))</f>
        <v/>
      </c>
      <c r="AS52" s="150" t="str">
        <f>IF(AS51="","",VLOOKUP(AS51,'【記載例】シフト記号表（勤務時間帯）'!$C$6:$L$47,10,FALSE))</f>
        <v/>
      </c>
      <c r="AT52" s="150" t="str">
        <f>IF(AT51="","",VLOOKUP(AT51,'【記載例】シフト記号表（勤務時間帯）'!$C$6:$L$47,10,FALSE))</f>
        <v/>
      </c>
      <c r="AU52" s="150" t="str">
        <f>IF(AU51="","",VLOOKUP(AU51,'【記載例】シフト記号表（勤務時間帯）'!$C$6:$L$47,10,FALSE))</f>
        <v/>
      </c>
      <c r="AV52" s="150" t="str">
        <f>IF(AV51="","",VLOOKUP(AV51,'【記載例】シフト記号表（勤務時間帯）'!$C$6:$L$47,10,FALSE))</f>
        <v/>
      </c>
      <c r="AW52" s="150" t="str">
        <f>IF(AW51="","",VLOOKUP(AW51,'【記載例】シフト記号表（勤務時間帯）'!$C$6:$L$47,10,FALSE))</f>
        <v/>
      </c>
      <c r="AX52" s="151" t="str">
        <f>IF(AX51="","",VLOOKUP(AX51,'【記載例】シフト記号表（勤務時間帯）'!$C$6:$L$47,10,FALSE))</f>
        <v/>
      </c>
      <c r="AY52" s="149" t="str">
        <f>IF(AY51="","",VLOOKUP(AY51,'【記載例】シフト記号表（勤務時間帯）'!$C$6:$L$47,10,FALSE))</f>
        <v/>
      </c>
      <c r="AZ52" s="150" t="str">
        <f>IF(AZ51="","",VLOOKUP(AZ51,'【記載例】シフト記号表（勤務時間帯）'!$C$6:$L$47,10,FALSE))</f>
        <v/>
      </c>
      <c r="BA52" s="150" t="str">
        <f>IF(BA51="","",VLOOKUP(BA51,'【記載例】シフト記号表（勤務時間帯）'!$C$6:$L$47,10,FALSE))</f>
        <v/>
      </c>
      <c r="BB52" s="258">
        <f>IF($BE$3="４週",SUM(W52:AX52),IF($BE$3="暦月",SUM(W52:BA52),""))</f>
        <v>0</v>
      </c>
      <c r="BC52" s="259"/>
      <c r="BD52" s="260">
        <f>IF($BE$3="４週",BB52/4,IF($BE$3="暦月",(BB52/($BE$8/7)),""))</f>
        <v>0</v>
      </c>
      <c r="BE52" s="259"/>
      <c r="BF52" s="255"/>
      <c r="BG52" s="256"/>
      <c r="BH52" s="256"/>
      <c r="BI52" s="256"/>
      <c r="BJ52" s="257"/>
    </row>
    <row r="53" spans="2:62" ht="20.25" customHeight="1" x14ac:dyDescent="0.4">
      <c r="B53" s="261">
        <f>B51+1</f>
        <v>20</v>
      </c>
      <c r="C53" s="263"/>
      <c r="D53" s="264"/>
      <c r="E53" s="141"/>
      <c r="F53" s="142"/>
      <c r="G53" s="141"/>
      <c r="H53" s="142"/>
      <c r="I53" s="267"/>
      <c r="J53" s="268"/>
      <c r="K53" s="271"/>
      <c r="L53" s="272"/>
      <c r="M53" s="272"/>
      <c r="N53" s="264"/>
      <c r="O53" s="245"/>
      <c r="P53" s="246"/>
      <c r="Q53" s="246"/>
      <c r="R53" s="246"/>
      <c r="S53" s="247"/>
      <c r="T53" s="109" t="s">
        <v>18</v>
      </c>
      <c r="U53" s="110"/>
      <c r="V53" s="111"/>
      <c r="W53" s="99"/>
      <c r="X53" s="100"/>
      <c r="Y53" s="100"/>
      <c r="Z53" s="100"/>
      <c r="AA53" s="100"/>
      <c r="AB53" s="100"/>
      <c r="AC53" s="101"/>
      <c r="AD53" s="99"/>
      <c r="AE53" s="100"/>
      <c r="AF53" s="100"/>
      <c r="AG53" s="100"/>
      <c r="AH53" s="100"/>
      <c r="AI53" s="100"/>
      <c r="AJ53" s="101"/>
      <c r="AK53" s="99"/>
      <c r="AL53" s="100"/>
      <c r="AM53" s="100"/>
      <c r="AN53" s="100"/>
      <c r="AO53" s="100"/>
      <c r="AP53" s="100"/>
      <c r="AQ53" s="101"/>
      <c r="AR53" s="99"/>
      <c r="AS53" s="100"/>
      <c r="AT53" s="100"/>
      <c r="AU53" s="100"/>
      <c r="AV53" s="100"/>
      <c r="AW53" s="100"/>
      <c r="AX53" s="101"/>
      <c r="AY53" s="99"/>
      <c r="AZ53" s="100"/>
      <c r="BA53" s="102"/>
      <c r="BB53" s="248"/>
      <c r="BC53" s="249"/>
      <c r="BD53" s="250"/>
      <c r="BE53" s="251"/>
      <c r="BF53" s="252"/>
      <c r="BG53" s="253"/>
      <c r="BH53" s="253"/>
      <c r="BI53" s="253"/>
      <c r="BJ53" s="254"/>
    </row>
    <row r="54" spans="2:62" ht="20.25" customHeight="1" x14ac:dyDescent="0.4">
      <c r="B54" s="262"/>
      <c r="C54" s="265"/>
      <c r="D54" s="266"/>
      <c r="E54" s="139"/>
      <c r="F54" s="140">
        <f>C53</f>
        <v>0</v>
      </c>
      <c r="G54" s="139"/>
      <c r="H54" s="140">
        <f>I53</f>
        <v>0</v>
      </c>
      <c r="I54" s="269"/>
      <c r="J54" s="270"/>
      <c r="K54" s="273"/>
      <c r="L54" s="274"/>
      <c r="M54" s="274"/>
      <c r="N54" s="266"/>
      <c r="O54" s="245"/>
      <c r="P54" s="246"/>
      <c r="Q54" s="246"/>
      <c r="R54" s="246"/>
      <c r="S54" s="247"/>
      <c r="T54" s="171" t="s">
        <v>134</v>
      </c>
      <c r="U54" s="114"/>
      <c r="V54" s="172"/>
      <c r="W54" s="149" t="str">
        <f>IF(W53="","",VLOOKUP(W53,'【記載例】シフト記号表（勤務時間帯）'!$C$6:$L$47,10,FALSE))</f>
        <v/>
      </c>
      <c r="X54" s="150" t="str">
        <f>IF(X53="","",VLOOKUP(X53,'【記載例】シフト記号表（勤務時間帯）'!$C$6:$L$47,10,FALSE))</f>
        <v/>
      </c>
      <c r="Y54" s="150" t="str">
        <f>IF(Y53="","",VLOOKUP(Y53,'【記載例】シフト記号表（勤務時間帯）'!$C$6:$L$47,10,FALSE))</f>
        <v/>
      </c>
      <c r="Z54" s="150" t="str">
        <f>IF(Z53="","",VLOOKUP(Z53,'【記載例】シフト記号表（勤務時間帯）'!$C$6:$L$47,10,FALSE))</f>
        <v/>
      </c>
      <c r="AA54" s="150" t="str">
        <f>IF(AA53="","",VLOOKUP(AA53,'【記載例】シフト記号表（勤務時間帯）'!$C$6:$L$47,10,FALSE))</f>
        <v/>
      </c>
      <c r="AB54" s="150" t="str">
        <f>IF(AB53="","",VLOOKUP(AB53,'【記載例】シフト記号表（勤務時間帯）'!$C$6:$L$47,10,FALSE))</f>
        <v/>
      </c>
      <c r="AC54" s="151" t="str">
        <f>IF(AC53="","",VLOOKUP(AC53,'【記載例】シフト記号表（勤務時間帯）'!$C$6:$L$47,10,FALSE))</f>
        <v/>
      </c>
      <c r="AD54" s="149" t="str">
        <f>IF(AD53="","",VLOOKUP(AD53,'【記載例】シフト記号表（勤務時間帯）'!$C$6:$L$47,10,FALSE))</f>
        <v/>
      </c>
      <c r="AE54" s="150" t="str">
        <f>IF(AE53="","",VLOOKUP(AE53,'【記載例】シフト記号表（勤務時間帯）'!$C$6:$L$47,10,FALSE))</f>
        <v/>
      </c>
      <c r="AF54" s="150" t="str">
        <f>IF(AF53="","",VLOOKUP(AF53,'【記載例】シフト記号表（勤務時間帯）'!$C$6:$L$47,10,FALSE))</f>
        <v/>
      </c>
      <c r="AG54" s="150" t="str">
        <f>IF(AG53="","",VLOOKUP(AG53,'【記載例】シフト記号表（勤務時間帯）'!$C$6:$L$47,10,FALSE))</f>
        <v/>
      </c>
      <c r="AH54" s="150" t="str">
        <f>IF(AH53="","",VLOOKUP(AH53,'【記載例】シフト記号表（勤務時間帯）'!$C$6:$L$47,10,FALSE))</f>
        <v/>
      </c>
      <c r="AI54" s="150" t="str">
        <f>IF(AI53="","",VLOOKUP(AI53,'【記載例】シフト記号表（勤務時間帯）'!$C$6:$L$47,10,FALSE))</f>
        <v/>
      </c>
      <c r="AJ54" s="151" t="str">
        <f>IF(AJ53="","",VLOOKUP(AJ53,'【記載例】シフト記号表（勤務時間帯）'!$C$6:$L$47,10,FALSE))</f>
        <v/>
      </c>
      <c r="AK54" s="149" t="str">
        <f>IF(AK53="","",VLOOKUP(AK53,'【記載例】シフト記号表（勤務時間帯）'!$C$6:$L$47,10,FALSE))</f>
        <v/>
      </c>
      <c r="AL54" s="150" t="str">
        <f>IF(AL53="","",VLOOKUP(AL53,'【記載例】シフト記号表（勤務時間帯）'!$C$6:$L$47,10,FALSE))</f>
        <v/>
      </c>
      <c r="AM54" s="150" t="str">
        <f>IF(AM53="","",VLOOKUP(AM53,'【記載例】シフト記号表（勤務時間帯）'!$C$6:$L$47,10,FALSE))</f>
        <v/>
      </c>
      <c r="AN54" s="150" t="str">
        <f>IF(AN53="","",VLOOKUP(AN53,'【記載例】シフト記号表（勤務時間帯）'!$C$6:$L$47,10,FALSE))</f>
        <v/>
      </c>
      <c r="AO54" s="150" t="str">
        <f>IF(AO53="","",VLOOKUP(AO53,'【記載例】シフト記号表（勤務時間帯）'!$C$6:$L$47,10,FALSE))</f>
        <v/>
      </c>
      <c r="AP54" s="150" t="str">
        <f>IF(AP53="","",VLOOKUP(AP53,'【記載例】シフト記号表（勤務時間帯）'!$C$6:$L$47,10,FALSE))</f>
        <v/>
      </c>
      <c r="AQ54" s="151" t="str">
        <f>IF(AQ53="","",VLOOKUP(AQ53,'【記載例】シフト記号表（勤務時間帯）'!$C$6:$L$47,10,FALSE))</f>
        <v/>
      </c>
      <c r="AR54" s="149" t="str">
        <f>IF(AR53="","",VLOOKUP(AR53,'【記載例】シフト記号表（勤務時間帯）'!$C$6:$L$47,10,FALSE))</f>
        <v/>
      </c>
      <c r="AS54" s="150" t="str">
        <f>IF(AS53="","",VLOOKUP(AS53,'【記載例】シフト記号表（勤務時間帯）'!$C$6:$L$47,10,FALSE))</f>
        <v/>
      </c>
      <c r="AT54" s="150" t="str">
        <f>IF(AT53="","",VLOOKUP(AT53,'【記載例】シフト記号表（勤務時間帯）'!$C$6:$L$47,10,FALSE))</f>
        <v/>
      </c>
      <c r="AU54" s="150" t="str">
        <f>IF(AU53="","",VLOOKUP(AU53,'【記載例】シフト記号表（勤務時間帯）'!$C$6:$L$47,10,FALSE))</f>
        <v/>
      </c>
      <c r="AV54" s="150" t="str">
        <f>IF(AV53="","",VLOOKUP(AV53,'【記載例】シフト記号表（勤務時間帯）'!$C$6:$L$47,10,FALSE))</f>
        <v/>
      </c>
      <c r="AW54" s="150" t="str">
        <f>IF(AW53="","",VLOOKUP(AW53,'【記載例】シフト記号表（勤務時間帯）'!$C$6:$L$47,10,FALSE))</f>
        <v/>
      </c>
      <c r="AX54" s="151" t="str">
        <f>IF(AX53="","",VLOOKUP(AX53,'【記載例】シフト記号表（勤務時間帯）'!$C$6:$L$47,10,FALSE))</f>
        <v/>
      </c>
      <c r="AY54" s="149" t="str">
        <f>IF(AY53="","",VLOOKUP(AY53,'【記載例】シフト記号表（勤務時間帯）'!$C$6:$L$47,10,FALSE))</f>
        <v/>
      </c>
      <c r="AZ54" s="150" t="str">
        <f>IF(AZ53="","",VLOOKUP(AZ53,'【記載例】シフト記号表（勤務時間帯）'!$C$6:$L$47,10,FALSE))</f>
        <v/>
      </c>
      <c r="BA54" s="150" t="str">
        <f>IF(BA53="","",VLOOKUP(BA53,'【記載例】シフト記号表（勤務時間帯）'!$C$6:$L$47,10,FALSE))</f>
        <v/>
      </c>
      <c r="BB54" s="258">
        <f>IF($BE$3="４週",SUM(W54:AX54),IF($BE$3="暦月",SUM(W54:BA54),""))</f>
        <v>0</v>
      </c>
      <c r="BC54" s="259"/>
      <c r="BD54" s="260">
        <f>IF($BE$3="４週",BB54/4,IF($BE$3="暦月",(BB54/($BE$8/7)),""))</f>
        <v>0</v>
      </c>
      <c r="BE54" s="259"/>
      <c r="BF54" s="255"/>
      <c r="BG54" s="256"/>
      <c r="BH54" s="256"/>
      <c r="BI54" s="256"/>
      <c r="BJ54" s="257"/>
    </row>
    <row r="55" spans="2:62" ht="20.25" customHeight="1" x14ac:dyDescent="0.4">
      <c r="B55" s="261">
        <f>B53+1</f>
        <v>21</v>
      </c>
      <c r="C55" s="263"/>
      <c r="D55" s="264"/>
      <c r="E55" s="139"/>
      <c r="F55" s="140"/>
      <c r="G55" s="139"/>
      <c r="H55" s="140"/>
      <c r="I55" s="267"/>
      <c r="J55" s="268"/>
      <c r="K55" s="271"/>
      <c r="L55" s="272"/>
      <c r="M55" s="272"/>
      <c r="N55" s="264"/>
      <c r="O55" s="245"/>
      <c r="P55" s="246"/>
      <c r="Q55" s="246"/>
      <c r="R55" s="246"/>
      <c r="S55" s="247"/>
      <c r="T55" s="170" t="s">
        <v>18</v>
      </c>
      <c r="U55" s="112"/>
      <c r="V55" s="113"/>
      <c r="W55" s="99"/>
      <c r="X55" s="100"/>
      <c r="Y55" s="100"/>
      <c r="Z55" s="100"/>
      <c r="AA55" s="100"/>
      <c r="AB55" s="100"/>
      <c r="AC55" s="101"/>
      <c r="AD55" s="99"/>
      <c r="AE55" s="100"/>
      <c r="AF55" s="100"/>
      <c r="AG55" s="100"/>
      <c r="AH55" s="100"/>
      <c r="AI55" s="100"/>
      <c r="AJ55" s="101"/>
      <c r="AK55" s="99"/>
      <c r="AL55" s="100"/>
      <c r="AM55" s="100"/>
      <c r="AN55" s="100"/>
      <c r="AO55" s="100"/>
      <c r="AP55" s="100"/>
      <c r="AQ55" s="101"/>
      <c r="AR55" s="99"/>
      <c r="AS55" s="100"/>
      <c r="AT55" s="100"/>
      <c r="AU55" s="100"/>
      <c r="AV55" s="100"/>
      <c r="AW55" s="100"/>
      <c r="AX55" s="101"/>
      <c r="AY55" s="99"/>
      <c r="AZ55" s="100"/>
      <c r="BA55" s="102"/>
      <c r="BB55" s="248"/>
      <c r="BC55" s="249"/>
      <c r="BD55" s="250"/>
      <c r="BE55" s="251"/>
      <c r="BF55" s="252"/>
      <c r="BG55" s="253"/>
      <c r="BH55" s="253"/>
      <c r="BI55" s="253"/>
      <c r="BJ55" s="254"/>
    </row>
    <row r="56" spans="2:62" ht="20.25" customHeight="1" x14ac:dyDescent="0.4">
      <c r="B56" s="262"/>
      <c r="C56" s="265"/>
      <c r="D56" s="266"/>
      <c r="E56" s="139"/>
      <c r="F56" s="140">
        <f>C55</f>
        <v>0</v>
      </c>
      <c r="G56" s="139"/>
      <c r="H56" s="140">
        <f>I55</f>
        <v>0</v>
      </c>
      <c r="I56" s="269"/>
      <c r="J56" s="270"/>
      <c r="K56" s="273"/>
      <c r="L56" s="274"/>
      <c r="M56" s="274"/>
      <c r="N56" s="266"/>
      <c r="O56" s="245"/>
      <c r="P56" s="246"/>
      <c r="Q56" s="246"/>
      <c r="R56" s="246"/>
      <c r="S56" s="247"/>
      <c r="T56" s="171" t="s">
        <v>134</v>
      </c>
      <c r="U56" s="114"/>
      <c r="V56" s="172"/>
      <c r="W56" s="149" t="str">
        <f>IF(W55="","",VLOOKUP(W55,'【記載例】シフト記号表（勤務時間帯）'!$C$6:$L$47,10,FALSE))</f>
        <v/>
      </c>
      <c r="X56" s="150" t="str">
        <f>IF(X55="","",VLOOKUP(X55,'【記載例】シフト記号表（勤務時間帯）'!$C$6:$L$47,10,FALSE))</f>
        <v/>
      </c>
      <c r="Y56" s="150" t="str">
        <f>IF(Y55="","",VLOOKUP(Y55,'【記載例】シフト記号表（勤務時間帯）'!$C$6:$L$47,10,FALSE))</f>
        <v/>
      </c>
      <c r="Z56" s="150" t="str">
        <f>IF(Z55="","",VLOOKUP(Z55,'【記載例】シフト記号表（勤務時間帯）'!$C$6:$L$47,10,FALSE))</f>
        <v/>
      </c>
      <c r="AA56" s="150" t="str">
        <f>IF(AA55="","",VLOOKUP(AA55,'【記載例】シフト記号表（勤務時間帯）'!$C$6:$L$47,10,FALSE))</f>
        <v/>
      </c>
      <c r="AB56" s="150" t="str">
        <f>IF(AB55="","",VLOOKUP(AB55,'【記載例】シフト記号表（勤務時間帯）'!$C$6:$L$47,10,FALSE))</f>
        <v/>
      </c>
      <c r="AC56" s="151" t="str">
        <f>IF(AC55="","",VLOOKUP(AC55,'【記載例】シフト記号表（勤務時間帯）'!$C$6:$L$47,10,FALSE))</f>
        <v/>
      </c>
      <c r="AD56" s="149" t="str">
        <f>IF(AD55="","",VLOOKUP(AD55,'【記載例】シフト記号表（勤務時間帯）'!$C$6:$L$47,10,FALSE))</f>
        <v/>
      </c>
      <c r="AE56" s="150" t="str">
        <f>IF(AE55="","",VLOOKUP(AE55,'【記載例】シフト記号表（勤務時間帯）'!$C$6:$L$47,10,FALSE))</f>
        <v/>
      </c>
      <c r="AF56" s="150" t="str">
        <f>IF(AF55="","",VLOOKUP(AF55,'【記載例】シフト記号表（勤務時間帯）'!$C$6:$L$47,10,FALSE))</f>
        <v/>
      </c>
      <c r="AG56" s="150" t="str">
        <f>IF(AG55="","",VLOOKUP(AG55,'【記載例】シフト記号表（勤務時間帯）'!$C$6:$L$47,10,FALSE))</f>
        <v/>
      </c>
      <c r="AH56" s="150" t="str">
        <f>IF(AH55="","",VLOOKUP(AH55,'【記載例】シフト記号表（勤務時間帯）'!$C$6:$L$47,10,FALSE))</f>
        <v/>
      </c>
      <c r="AI56" s="150" t="str">
        <f>IF(AI55="","",VLOOKUP(AI55,'【記載例】シフト記号表（勤務時間帯）'!$C$6:$L$47,10,FALSE))</f>
        <v/>
      </c>
      <c r="AJ56" s="151" t="str">
        <f>IF(AJ55="","",VLOOKUP(AJ55,'【記載例】シフト記号表（勤務時間帯）'!$C$6:$L$47,10,FALSE))</f>
        <v/>
      </c>
      <c r="AK56" s="149" t="str">
        <f>IF(AK55="","",VLOOKUP(AK55,'【記載例】シフト記号表（勤務時間帯）'!$C$6:$L$47,10,FALSE))</f>
        <v/>
      </c>
      <c r="AL56" s="150" t="str">
        <f>IF(AL55="","",VLOOKUP(AL55,'【記載例】シフト記号表（勤務時間帯）'!$C$6:$L$47,10,FALSE))</f>
        <v/>
      </c>
      <c r="AM56" s="150" t="str">
        <f>IF(AM55="","",VLOOKUP(AM55,'【記載例】シフト記号表（勤務時間帯）'!$C$6:$L$47,10,FALSE))</f>
        <v/>
      </c>
      <c r="AN56" s="150" t="str">
        <f>IF(AN55="","",VLOOKUP(AN55,'【記載例】シフト記号表（勤務時間帯）'!$C$6:$L$47,10,FALSE))</f>
        <v/>
      </c>
      <c r="AO56" s="150" t="str">
        <f>IF(AO55="","",VLOOKUP(AO55,'【記載例】シフト記号表（勤務時間帯）'!$C$6:$L$47,10,FALSE))</f>
        <v/>
      </c>
      <c r="AP56" s="150" t="str">
        <f>IF(AP55="","",VLOOKUP(AP55,'【記載例】シフト記号表（勤務時間帯）'!$C$6:$L$47,10,FALSE))</f>
        <v/>
      </c>
      <c r="AQ56" s="151" t="str">
        <f>IF(AQ55="","",VLOOKUP(AQ55,'【記載例】シフト記号表（勤務時間帯）'!$C$6:$L$47,10,FALSE))</f>
        <v/>
      </c>
      <c r="AR56" s="149" t="str">
        <f>IF(AR55="","",VLOOKUP(AR55,'【記載例】シフト記号表（勤務時間帯）'!$C$6:$L$47,10,FALSE))</f>
        <v/>
      </c>
      <c r="AS56" s="150" t="str">
        <f>IF(AS55="","",VLOOKUP(AS55,'【記載例】シフト記号表（勤務時間帯）'!$C$6:$L$47,10,FALSE))</f>
        <v/>
      </c>
      <c r="AT56" s="150" t="str">
        <f>IF(AT55="","",VLOOKUP(AT55,'【記載例】シフト記号表（勤務時間帯）'!$C$6:$L$47,10,FALSE))</f>
        <v/>
      </c>
      <c r="AU56" s="150" t="str">
        <f>IF(AU55="","",VLOOKUP(AU55,'【記載例】シフト記号表（勤務時間帯）'!$C$6:$L$47,10,FALSE))</f>
        <v/>
      </c>
      <c r="AV56" s="150" t="str">
        <f>IF(AV55="","",VLOOKUP(AV55,'【記載例】シフト記号表（勤務時間帯）'!$C$6:$L$47,10,FALSE))</f>
        <v/>
      </c>
      <c r="AW56" s="150" t="str">
        <f>IF(AW55="","",VLOOKUP(AW55,'【記載例】シフト記号表（勤務時間帯）'!$C$6:$L$47,10,FALSE))</f>
        <v/>
      </c>
      <c r="AX56" s="151" t="str">
        <f>IF(AX55="","",VLOOKUP(AX55,'【記載例】シフト記号表（勤務時間帯）'!$C$6:$L$47,10,FALSE))</f>
        <v/>
      </c>
      <c r="AY56" s="149" t="str">
        <f>IF(AY55="","",VLOOKUP(AY55,'【記載例】シフト記号表（勤務時間帯）'!$C$6:$L$47,10,FALSE))</f>
        <v/>
      </c>
      <c r="AZ56" s="150" t="str">
        <f>IF(AZ55="","",VLOOKUP(AZ55,'【記載例】シフト記号表（勤務時間帯）'!$C$6:$L$47,10,FALSE))</f>
        <v/>
      </c>
      <c r="BA56" s="150" t="str">
        <f>IF(BA55="","",VLOOKUP(BA55,'【記載例】シフト記号表（勤務時間帯）'!$C$6:$L$47,10,FALSE))</f>
        <v/>
      </c>
      <c r="BB56" s="258">
        <f>IF($BE$3="４週",SUM(W56:AX56),IF($BE$3="暦月",SUM(W56:BA56),""))</f>
        <v>0</v>
      </c>
      <c r="BC56" s="259"/>
      <c r="BD56" s="260">
        <f>IF($BE$3="４週",BB56/4,IF($BE$3="暦月",(BB56/($BE$8/7)),""))</f>
        <v>0</v>
      </c>
      <c r="BE56" s="259"/>
      <c r="BF56" s="255"/>
      <c r="BG56" s="256"/>
      <c r="BH56" s="256"/>
      <c r="BI56" s="256"/>
      <c r="BJ56" s="257"/>
    </row>
    <row r="57" spans="2:62" ht="20.25" customHeight="1" x14ac:dyDescent="0.4">
      <c r="B57" s="261">
        <f>B55+1</f>
        <v>22</v>
      </c>
      <c r="C57" s="263"/>
      <c r="D57" s="264"/>
      <c r="E57" s="139"/>
      <c r="F57" s="140"/>
      <c r="G57" s="139"/>
      <c r="H57" s="140"/>
      <c r="I57" s="267"/>
      <c r="J57" s="268"/>
      <c r="K57" s="271"/>
      <c r="L57" s="272"/>
      <c r="M57" s="272"/>
      <c r="N57" s="264"/>
      <c r="O57" s="245"/>
      <c r="P57" s="246"/>
      <c r="Q57" s="246"/>
      <c r="R57" s="246"/>
      <c r="S57" s="247"/>
      <c r="T57" s="170" t="s">
        <v>18</v>
      </c>
      <c r="U57" s="112"/>
      <c r="V57" s="113"/>
      <c r="W57" s="99"/>
      <c r="X57" s="100"/>
      <c r="Y57" s="100"/>
      <c r="Z57" s="100"/>
      <c r="AA57" s="100"/>
      <c r="AB57" s="100"/>
      <c r="AC57" s="101"/>
      <c r="AD57" s="99"/>
      <c r="AE57" s="100"/>
      <c r="AF57" s="100"/>
      <c r="AG57" s="100"/>
      <c r="AH57" s="100"/>
      <c r="AI57" s="100"/>
      <c r="AJ57" s="101"/>
      <c r="AK57" s="99"/>
      <c r="AL57" s="100"/>
      <c r="AM57" s="100"/>
      <c r="AN57" s="100"/>
      <c r="AO57" s="100"/>
      <c r="AP57" s="100"/>
      <c r="AQ57" s="101"/>
      <c r="AR57" s="99"/>
      <c r="AS57" s="100"/>
      <c r="AT57" s="100"/>
      <c r="AU57" s="100"/>
      <c r="AV57" s="100"/>
      <c r="AW57" s="100"/>
      <c r="AX57" s="101"/>
      <c r="AY57" s="99"/>
      <c r="AZ57" s="100"/>
      <c r="BA57" s="102"/>
      <c r="BB57" s="248"/>
      <c r="BC57" s="249"/>
      <c r="BD57" s="250"/>
      <c r="BE57" s="251"/>
      <c r="BF57" s="252"/>
      <c r="BG57" s="253"/>
      <c r="BH57" s="253"/>
      <c r="BI57" s="253"/>
      <c r="BJ57" s="254"/>
    </row>
    <row r="58" spans="2:62" ht="20.25" customHeight="1" x14ac:dyDescent="0.4">
      <c r="B58" s="262"/>
      <c r="C58" s="265"/>
      <c r="D58" s="266"/>
      <c r="E58" s="139"/>
      <c r="F58" s="140">
        <f>C57</f>
        <v>0</v>
      </c>
      <c r="G58" s="139"/>
      <c r="H58" s="140">
        <f>I57</f>
        <v>0</v>
      </c>
      <c r="I58" s="269"/>
      <c r="J58" s="270"/>
      <c r="K58" s="273"/>
      <c r="L58" s="274"/>
      <c r="M58" s="274"/>
      <c r="N58" s="266"/>
      <c r="O58" s="245"/>
      <c r="P58" s="246"/>
      <c r="Q58" s="246"/>
      <c r="R58" s="246"/>
      <c r="S58" s="247"/>
      <c r="T58" s="171" t="s">
        <v>134</v>
      </c>
      <c r="U58" s="114"/>
      <c r="V58" s="172"/>
      <c r="W58" s="149" t="str">
        <f>IF(W57="","",VLOOKUP(W57,'【記載例】シフト記号表（勤務時間帯）'!$C$6:$L$47,10,FALSE))</f>
        <v/>
      </c>
      <c r="X58" s="150" t="str">
        <f>IF(X57="","",VLOOKUP(X57,'【記載例】シフト記号表（勤務時間帯）'!$C$6:$L$47,10,FALSE))</f>
        <v/>
      </c>
      <c r="Y58" s="150" t="str">
        <f>IF(Y57="","",VLOOKUP(Y57,'【記載例】シフト記号表（勤務時間帯）'!$C$6:$L$47,10,FALSE))</f>
        <v/>
      </c>
      <c r="Z58" s="150" t="str">
        <f>IF(Z57="","",VLOOKUP(Z57,'【記載例】シフト記号表（勤務時間帯）'!$C$6:$L$47,10,FALSE))</f>
        <v/>
      </c>
      <c r="AA58" s="150" t="str">
        <f>IF(AA57="","",VLOOKUP(AA57,'【記載例】シフト記号表（勤務時間帯）'!$C$6:$L$47,10,FALSE))</f>
        <v/>
      </c>
      <c r="AB58" s="150" t="str">
        <f>IF(AB57="","",VLOOKUP(AB57,'【記載例】シフト記号表（勤務時間帯）'!$C$6:$L$47,10,FALSE))</f>
        <v/>
      </c>
      <c r="AC58" s="151" t="str">
        <f>IF(AC57="","",VLOOKUP(AC57,'【記載例】シフト記号表（勤務時間帯）'!$C$6:$L$47,10,FALSE))</f>
        <v/>
      </c>
      <c r="AD58" s="149" t="str">
        <f>IF(AD57="","",VLOOKUP(AD57,'【記載例】シフト記号表（勤務時間帯）'!$C$6:$L$47,10,FALSE))</f>
        <v/>
      </c>
      <c r="AE58" s="150" t="str">
        <f>IF(AE57="","",VLOOKUP(AE57,'【記載例】シフト記号表（勤務時間帯）'!$C$6:$L$47,10,FALSE))</f>
        <v/>
      </c>
      <c r="AF58" s="150" t="str">
        <f>IF(AF57="","",VLOOKUP(AF57,'【記載例】シフト記号表（勤務時間帯）'!$C$6:$L$47,10,FALSE))</f>
        <v/>
      </c>
      <c r="AG58" s="150" t="str">
        <f>IF(AG57="","",VLOOKUP(AG57,'【記載例】シフト記号表（勤務時間帯）'!$C$6:$L$47,10,FALSE))</f>
        <v/>
      </c>
      <c r="AH58" s="150" t="str">
        <f>IF(AH57="","",VLOOKUP(AH57,'【記載例】シフト記号表（勤務時間帯）'!$C$6:$L$47,10,FALSE))</f>
        <v/>
      </c>
      <c r="AI58" s="150" t="str">
        <f>IF(AI57="","",VLOOKUP(AI57,'【記載例】シフト記号表（勤務時間帯）'!$C$6:$L$47,10,FALSE))</f>
        <v/>
      </c>
      <c r="AJ58" s="151" t="str">
        <f>IF(AJ57="","",VLOOKUP(AJ57,'【記載例】シフト記号表（勤務時間帯）'!$C$6:$L$47,10,FALSE))</f>
        <v/>
      </c>
      <c r="AK58" s="149" t="str">
        <f>IF(AK57="","",VLOOKUP(AK57,'【記載例】シフト記号表（勤務時間帯）'!$C$6:$L$47,10,FALSE))</f>
        <v/>
      </c>
      <c r="AL58" s="150" t="str">
        <f>IF(AL57="","",VLOOKUP(AL57,'【記載例】シフト記号表（勤務時間帯）'!$C$6:$L$47,10,FALSE))</f>
        <v/>
      </c>
      <c r="AM58" s="150" t="str">
        <f>IF(AM57="","",VLOOKUP(AM57,'【記載例】シフト記号表（勤務時間帯）'!$C$6:$L$47,10,FALSE))</f>
        <v/>
      </c>
      <c r="AN58" s="150" t="str">
        <f>IF(AN57="","",VLOOKUP(AN57,'【記載例】シフト記号表（勤務時間帯）'!$C$6:$L$47,10,FALSE))</f>
        <v/>
      </c>
      <c r="AO58" s="150" t="str">
        <f>IF(AO57="","",VLOOKUP(AO57,'【記載例】シフト記号表（勤務時間帯）'!$C$6:$L$47,10,FALSE))</f>
        <v/>
      </c>
      <c r="AP58" s="150" t="str">
        <f>IF(AP57="","",VLOOKUP(AP57,'【記載例】シフト記号表（勤務時間帯）'!$C$6:$L$47,10,FALSE))</f>
        <v/>
      </c>
      <c r="AQ58" s="151" t="str">
        <f>IF(AQ57="","",VLOOKUP(AQ57,'【記載例】シフト記号表（勤務時間帯）'!$C$6:$L$47,10,FALSE))</f>
        <v/>
      </c>
      <c r="AR58" s="149" t="str">
        <f>IF(AR57="","",VLOOKUP(AR57,'【記載例】シフト記号表（勤務時間帯）'!$C$6:$L$47,10,FALSE))</f>
        <v/>
      </c>
      <c r="AS58" s="150" t="str">
        <f>IF(AS57="","",VLOOKUP(AS57,'【記載例】シフト記号表（勤務時間帯）'!$C$6:$L$47,10,FALSE))</f>
        <v/>
      </c>
      <c r="AT58" s="150" t="str">
        <f>IF(AT57="","",VLOOKUP(AT57,'【記載例】シフト記号表（勤務時間帯）'!$C$6:$L$47,10,FALSE))</f>
        <v/>
      </c>
      <c r="AU58" s="150" t="str">
        <f>IF(AU57="","",VLOOKUP(AU57,'【記載例】シフト記号表（勤務時間帯）'!$C$6:$L$47,10,FALSE))</f>
        <v/>
      </c>
      <c r="AV58" s="150" t="str">
        <f>IF(AV57="","",VLOOKUP(AV57,'【記載例】シフト記号表（勤務時間帯）'!$C$6:$L$47,10,FALSE))</f>
        <v/>
      </c>
      <c r="AW58" s="150" t="str">
        <f>IF(AW57="","",VLOOKUP(AW57,'【記載例】シフト記号表（勤務時間帯）'!$C$6:$L$47,10,FALSE))</f>
        <v/>
      </c>
      <c r="AX58" s="151" t="str">
        <f>IF(AX57="","",VLOOKUP(AX57,'【記載例】シフト記号表（勤務時間帯）'!$C$6:$L$47,10,FALSE))</f>
        <v/>
      </c>
      <c r="AY58" s="149" t="str">
        <f>IF(AY57="","",VLOOKUP(AY57,'【記載例】シフト記号表（勤務時間帯）'!$C$6:$L$47,10,FALSE))</f>
        <v/>
      </c>
      <c r="AZ58" s="150" t="str">
        <f>IF(AZ57="","",VLOOKUP(AZ57,'【記載例】シフト記号表（勤務時間帯）'!$C$6:$L$47,10,FALSE))</f>
        <v/>
      </c>
      <c r="BA58" s="150" t="str">
        <f>IF(BA57="","",VLOOKUP(BA57,'【記載例】シフト記号表（勤務時間帯）'!$C$6:$L$47,10,FALSE))</f>
        <v/>
      </c>
      <c r="BB58" s="258">
        <f>IF($BE$3="４週",SUM(W58:AX58),IF($BE$3="暦月",SUM(W58:BA58),""))</f>
        <v>0</v>
      </c>
      <c r="BC58" s="259"/>
      <c r="BD58" s="260">
        <f>IF($BE$3="４週",BB58/4,IF($BE$3="暦月",(BB58/($BE$8/7)),""))</f>
        <v>0</v>
      </c>
      <c r="BE58" s="259"/>
      <c r="BF58" s="255"/>
      <c r="BG58" s="256"/>
      <c r="BH58" s="256"/>
      <c r="BI58" s="256"/>
      <c r="BJ58" s="257"/>
    </row>
    <row r="59" spans="2:62" ht="20.25" customHeight="1" x14ac:dyDescent="0.4">
      <c r="B59" s="261">
        <f>B57+1</f>
        <v>23</v>
      </c>
      <c r="C59" s="263"/>
      <c r="D59" s="264"/>
      <c r="E59" s="139"/>
      <c r="F59" s="140"/>
      <c r="G59" s="139"/>
      <c r="H59" s="140"/>
      <c r="I59" s="267"/>
      <c r="J59" s="268"/>
      <c r="K59" s="271"/>
      <c r="L59" s="272"/>
      <c r="M59" s="272"/>
      <c r="N59" s="264"/>
      <c r="O59" s="245"/>
      <c r="P59" s="246"/>
      <c r="Q59" s="246"/>
      <c r="R59" s="246"/>
      <c r="S59" s="247"/>
      <c r="T59" s="170" t="s">
        <v>18</v>
      </c>
      <c r="U59" s="112"/>
      <c r="V59" s="113"/>
      <c r="W59" s="99"/>
      <c r="X59" s="100"/>
      <c r="Y59" s="100"/>
      <c r="Z59" s="100"/>
      <c r="AA59" s="100"/>
      <c r="AB59" s="100"/>
      <c r="AC59" s="101"/>
      <c r="AD59" s="99"/>
      <c r="AE59" s="100"/>
      <c r="AF59" s="100"/>
      <c r="AG59" s="100"/>
      <c r="AH59" s="100"/>
      <c r="AI59" s="100"/>
      <c r="AJ59" s="101"/>
      <c r="AK59" s="99"/>
      <c r="AL59" s="100"/>
      <c r="AM59" s="100"/>
      <c r="AN59" s="100"/>
      <c r="AO59" s="100"/>
      <c r="AP59" s="100"/>
      <c r="AQ59" s="101"/>
      <c r="AR59" s="99"/>
      <c r="AS59" s="100"/>
      <c r="AT59" s="100"/>
      <c r="AU59" s="100"/>
      <c r="AV59" s="100"/>
      <c r="AW59" s="100"/>
      <c r="AX59" s="101"/>
      <c r="AY59" s="99"/>
      <c r="AZ59" s="100"/>
      <c r="BA59" s="102"/>
      <c r="BB59" s="248"/>
      <c r="BC59" s="249"/>
      <c r="BD59" s="250"/>
      <c r="BE59" s="251"/>
      <c r="BF59" s="252"/>
      <c r="BG59" s="253"/>
      <c r="BH59" s="253"/>
      <c r="BI59" s="253"/>
      <c r="BJ59" s="254"/>
    </row>
    <row r="60" spans="2:62" ht="20.25" customHeight="1" x14ac:dyDescent="0.4">
      <c r="B60" s="262"/>
      <c r="C60" s="265"/>
      <c r="D60" s="266"/>
      <c r="E60" s="139"/>
      <c r="F60" s="140">
        <f>C59</f>
        <v>0</v>
      </c>
      <c r="G60" s="139"/>
      <c r="H60" s="140">
        <f>I59</f>
        <v>0</v>
      </c>
      <c r="I60" s="269"/>
      <c r="J60" s="270"/>
      <c r="K60" s="273"/>
      <c r="L60" s="274"/>
      <c r="M60" s="274"/>
      <c r="N60" s="266"/>
      <c r="O60" s="245"/>
      <c r="P60" s="246"/>
      <c r="Q60" s="246"/>
      <c r="R60" s="246"/>
      <c r="S60" s="247"/>
      <c r="T60" s="171" t="s">
        <v>134</v>
      </c>
      <c r="U60" s="114"/>
      <c r="V60" s="172"/>
      <c r="W60" s="149" t="str">
        <f>IF(W59="","",VLOOKUP(W59,'【記載例】シフト記号表（勤務時間帯）'!$C$6:$L$47,10,FALSE))</f>
        <v/>
      </c>
      <c r="X60" s="150" t="str">
        <f>IF(X59="","",VLOOKUP(X59,'【記載例】シフト記号表（勤務時間帯）'!$C$6:$L$47,10,FALSE))</f>
        <v/>
      </c>
      <c r="Y60" s="150" t="str">
        <f>IF(Y59="","",VLOOKUP(Y59,'【記載例】シフト記号表（勤務時間帯）'!$C$6:$L$47,10,FALSE))</f>
        <v/>
      </c>
      <c r="Z60" s="150" t="str">
        <f>IF(Z59="","",VLOOKUP(Z59,'【記載例】シフト記号表（勤務時間帯）'!$C$6:$L$47,10,FALSE))</f>
        <v/>
      </c>
      <c r="AA60" s="150" t="str">
        <f>IF(AA59="","",VLOOKUP(AA59,'【記載例】シフト記号表（勤務時間帯）'!$C$6:$L$47,10,FALSE))</f>
        <v/>
      </c>
      <c r="AB60" s="150" t="str">
        <f>IF(AB59="","",VLOOKUP(AB59,'【記載例】シフト記号表（勤務時間帯）'!$C$6:$L$47,10,FALSE))</f>
        <v/>
      </c>
      <c r="AC60" s="151" t="str">
        <f>IF(AC59="","",VLOOKUP(AC59,'【記載例】シフト記号表（勤務時間帯）'!$C$6:$L$47,10,FALSE))</f>
        <v/>
      </c>
      <c r="AD60" s="149" t="str">
        <f>IF(AD59="","",VLOOKUP(AD59,'【記載例】シフト記号表（勤務時間帯）'!$C$6:$L$47,10,FALSE))</f>
        <v/>
      </c>
      <c r="AE60" s="150" t="str">
        <f>IF(AE59="","",VLOOKUP(AE59,'【記載例】シフト記号表（勤務時間帯）'!$C$6:$L$47,10,FALSE))</f>
        <v/>
      </c>
      <c r="AF60" s="150" t="str">
        <f>IF(AF59="","",VLOOKUP(AF59,'【記載例】シフト記号表（勤務時間帯）'!$C$6:$L$47,10,FALSE))</f>
        <v/>
      </c>
      <c r="AG60" s="150" t="str">
        <f>IF(AG59="","",VLOOKUP(AG59,'【記載例】シフト記号表（勤務時間帯）'!$C$6:$L$47,10,FALSE))</f>
        <v/>
      </c>
      <c r="AH60" s="150" t="str">
        <f>IF(AH59="","",VLOOKUP(AH59,'【記載例】シフト記号表（勤務時間帯）'!$C$6:$L$47,10,FALSE))</f>
        <v/>
      </c>
      <c r="AI60" s="150" t="str">
        <f>IF(AI59="","",VLOOKUP(AI59,'【記載例】シフト記号表（勤務時間帯）'!$C$6:$L$47,10,FALSE))</f>
        <v/>
      </c>
      <c r="AJ60" s="151" t="str">
        <f>IF(AJ59="","",VLOOKUP(AJ59,'【記載例】シフト記号表（勤務時間帯）'!$C$6:$L$47,10,FALSE))</f>
        <v/>
      </c>
      <c r="AK60" s="149" t="str">
        <f>IF(AK59="","",VLOOKUP(AK59,'【記載例】シフト記号表（勤務時間帯）'!$C$6:$L$47,10,FALSE))</f>
        <v/>
      </c>
      <c r="AL60" s="150" t="str">
        <f>IF(AL59="","",VLOOKUP(AL59,'【記載例】シフト記号表（勤務時間帯）'!$C$6:$L$47,10,FALSE))</f>
        <v/>
      </c>
      <c r="AM60" s="150" t="str">
        <f>IF(AM59="","",VLOOKUP(AM59,'【記載例】シフト記号表（勤務時間帯）'!$C$6:$L$47,10,FALSE))</f>
        <v/>
      </c>
      <c r="AN60" s="150" t="str">
        <f>IF(AN59="","",VLOOKUP(AN59,'【記載例】シフト記号表（勤務時間帯）'!$C$6:$L$47,10,FALSE))</f>
        <v/>
      </c>
      <c r="AO60" s="150" t="str">
        <f>IF(AO59="","",VLOOKUP(AO59,'【記載例】シフト記号表（勤務時間帯）'!$C$6:$L$47,10,FALSE))</f>
        <v/>
      </c>
      <c r="AP60" s="150" t="str">
        <f>IF(AP59="","",VLOOKUP(AP59,'【記載例】シフト記号表（勤務時間帯）'!$C$6:$L$47,10,FALSE))</f>
        <v/>
      </c>
      <c r="AQ60" s="151" t="str">
        <f>IF(AQ59="","",VLOOKUP(AQ59,'【記載例】シフト記号表（勤務時間帯）'!$C$6:$L$47,10,FALSE))</f>
        <v/>
      </c>
      <c r="AR60" s="149" t="str">
        <f>IF(AR59="","",VLOOKUP(AR59,'【記載例】シフト記号表（勤務時間帯）'!$C$6:$L$47,10,FALSE))</f>
        <v/>
      </c>
      <c r="AS60" s="150" t="str">
        <f>IF(AS59="","",VLOOKUP(AS59,'【記載例】シフト記号表（勤務時間帯）'!$C$6:$L$47,10,FALSE))</f>
        <v/>
      </c>
      <c r="AT60" s="150" t="str">
        <f>IF(AT59="","",VLOOKUP(AT59,'【記載例】シフト記号表（勤務時間帯）'!$C$6:$L$47,10,FALSE))</f>
        <v/>
      </c>
      <c r="AU60" s="150" t="str">
        <f>IF(AU59="","",VLOOKUP(AU59,'【記載例】シフト記号表（勤務時間帯）'!$C$6:$L$47,10,FALSE))</f>
        <v/>
      </c>
      <c r="AV60" s="150" t="str">
        <f>IF(AV59="","",VLOOKUP(AV59,'【記載例】シフト記号表（勤務時間帯）'!$C$6:$L$47,10,FALSE))</f>
        <v/>
      </c>
      <c r="AW60" s="150" t="str">
        <f>IF(AW59="","",VLOOKUP(AW59,'【記載例】シフト記号表（勤務時間帯）'!$C$6:$L$47,10,FALSE))</f>
        <v/>
      </c>
      <c r="AX60" s="151" t="str">
        <f>IF(AX59="","",VLOOKUP(AX59,'【記載例】シフト記号表（勤務時間帯）'!$C$6:$L$47,10,FALSE))</f>
        <v/>
      </c>
      <c r="AY60" s="149" t="str">
        <f>IF(AY59="","",VLOOKUP(AY59,'【記載例】シフト記号表（勤務時間帯）'!$C$6:$L$47,10,FALSE))</f>
        <v/>
      </c>
      <c r="AZ60" s="150" t="str">
        <f>IF(AZ59="","",VLOOKUP(AZ59,'【記載例】シフト記号表（勤務時間帯）'!$C$6:$L$47,10,FALSE))</f>
        <v/>
      </c>
      <c r="BA60" s="150" t="str">
        <f>IF(BA59="","",VLOOKUP(BA59,'【記載例】シフト記号表（勤務時間帯）'!$C$6:$L$47,10,FALSE))</f>
        <v/>
      </c>
      <c r="BB60" s="258">
        <f>IF($BE$3="４週",SUM(W60:AX60),IF($BE$3="暦月",SUM(W60:BA60),""))</f>
        <v>0</v>
      </c>
      <c r="BC60" s="259"/>
      <c r="BD60" s="260">
        <f>IF($BE$3="４週",BB60/4,IF($BE$3="暦月",(BB60/($BE$8/7)),""))</f>
        <v>0</v>
      </c>
      <c r="BE60" s="259"/>
      <c r="BF60" s="255"/>
      <c r="BG60" s="256"/>
      <c r="BH60" s="256"/>
      <c r="BI60" s="256"/>
      <c r="BJ60" s="257"/>
    </row>
    <row r="61" spans="2:62" ht="20.25" customHeight="1" x14ac:dyDescent="0.4">
      <c r="B61" s="261">
        <f>B59+1</f>
        <v>24</v>
      </c>
      <c r="C61" s="263"/>
      <c r="D61" s="264"/>
      <c r="E61" s="139"/>
      <c r="F61" s="140"/>
      <c r="G61" s="139"/>
      <c r="H61" s="140"/>
      <c r="I61" s="267"/>
      <c r="J61" s="268"/>
      <c r="K61" s="271"/>
      <c r="L61" s="272"/>
      <c r="M61" s="272"/>
      <c r="N61" s="264"/>
      <c r="O61" s="245"/>
      <c r="P61" s="246"/>
      <c r="Q61" s="246"/>
      <c r="R61" s="246"/>
      <c r="S61" s="247"/>
      <c r="T61" s="170" t="s">
        <v>18</v>
      </c>
      <c r="U61" s="112"/>
      <c r="V61" s="113"/>
      <c r="W61" s="99"/>
      <c r="X61" s="100"/>
      <c r="Y61" s="100"/>
      <c r="Z61" s="100"/>
      <c r="AA61" s="100"/>
      <c r="AB61" s="100"/>
      <c r="AC61" s="101"/>
      <c r="AD61" s="99"/>
      <c r="AE61" s="100"/>
      <c r="AF61" s="100"/>
      <c r="AG61" s="100"/>
      <c r="AH61" s="100"/>
      <c r="AI61" s="100"/>
      <c r="AJ61" s="101"/>
      <c r="AK61" s="99"/>
      <c r="AL61" s="100"/>
      <c r="AM61" s="100"/>
      <c r="AN61" s="100"/>
      <c r="AO61" s="100"/>
      <c r="AP61" s="100"/>
      <c r="AQ61" s="101"/>
      <c r="AR61" s="99"/>
      <c r="AS61" s="100"/>
      <c r="AT61" s="100"/>
      <c r="AU61" s="100"/>
      <c r="AV61" s="100"/>
      <c r="AW61" s="100"/>
      <c r="AX61" s="101"/>
      <c r="AY61" s="99"/>
      <c r="AZ61" s="100"/>
      <c r="BA61" s="102"/>
      <c r="BB61" s="248"/>
      <c r="BC61" s="249"/>
      <c r="BD61" s="250"/>
      <c r="BE61" s="251"/>
      <c r="BF61" s="252"/>
      <c r="BG61" s="253"/>
      <c r="BH61" s="253"/>
      <c r="BI61" s="253"/>
      <c r="BJ61" s="254"/>
    </row>
    <row r="62" spans="2:62" ht="20.25" customHeight="1" x14ac:dyDescent="0.4">
      <c r="B62" s="262"/>
      <c r="C62" s="265"/>
      <c r="D62" s="266"/>
      <c r="E62" s="139"/>
      <c r="F62" s="140">
        <f>C61</f>
        <v>0</v>
      </c>
      <c r="G62" s="139"/>
      <c r="H62" s="140">
        <f>I61</f>
        <v>0</v>
      </c>
      <c r="I62" s="269"/>
      <c r="J62" s="270"/>
      <c r="K62" s="273"/>
      <c r="L62" s="274"/>
      <c r="M62" s="274"/>
      <c r="N62" s="266"/>
      <c r="O62" s="245"/>
      <c r="P62" s="246"/>
      <c r="Q62" s="246"/>
      <c r="R62" s="246"/>
      <c r="S62" s="247"/>
      <c r="T62" s="171" t="s">
        <v>134</v>
      </c>
      <c r="U62" s="114"/>
      <c r="V62" s="172"/>
      <c r="W62" s="149" t="str">
        <f>IF(W61="","",VLOOKUP(W61,'【記載例】シフト記号表（勤務時間帯）'!$C$6:$L$47,10,FALSE))</f>
        <v/>
      </c>
      <c r="X62" s="150" t="str">
        <f>IF(X61="","",VLOOKUP(X61,'【記載例】シフト記号表（勤務時間帯）'!$C$6:$L$47,10,FALSE))</f>
        <v/>
      </c>
      <c r="Y62" s="150" t="str">
        <f>IF(Y61="","",VLOOKUP(Y61,'【記載例】シフト記号表（勤務時間帯）'!$C$6:$L$47,10,FALSE))</f>
        <v/>
      </c>
      <c r="Z62" s="150" t="str">
        <f>IF(Z61="","",VLOOKUP(Z61,'【記載例】シフト記号表（勤務時間帯）'!$C$6:$L$47,10,FALSE))</f>
        <v/>
      </c>
      <c r="AA62" s="150" t="str">
        <f>IF(AA61="","",VLOOKUP(AA61,'【記載例】シフト記号表（勤務時間帯）'!$C$6:$L$47,10,FALSE))</f>
        <v/>
      </c>
      <c r="AB62" s="150" t="str">
        <f>IF(AB61="","",VLOOKUP(AB61,'【記載例】シフト記号表（勤務時間帯）'!$C$6:$L$47,10,FALSE))</f>
        <v/>
      </c>
      <c r="AC62" s="151" t="str">
        <f>IF(AC61="","",VLOOKUP(AC61,'【記載例】シフト記号表（勤務時間帯）'!$C$6:$L$47,10,FALSE))</f>
        <v/>
      </c>
      <c r="AD62" s="149" t="str">
        <f>IF(AD61="","",VLOOKUP(AD61,'【記載例】シフト記号表（勤務時間帯）'!$C$6:$L$47,10,FALSE))</f>
        <v/>
      </c>
      <c r="AE62" s="150" t="str">
        <f>IF(AE61="","",VLOOKUP(AE61,'【記載例】シフト記号表（勤務時間帯）'!$C$6:$L$47,10,FALSE))</f>
        <v/>
      </c>
      <c r="AF62" s="150" t="str">
        <f>IF(AF61="","",VLOOKUP(AF61,'【記載例】シフト記号表（勤務時間帯）'!$C$6:$L$47,10,FALSE))</f>
        <v/>
      </c>
      <c r="AG62" s="150" t="str">
        <f>IF(AG61="","",VLOOKUP(AG61,'【記載例】シフト記号表（勤務時間帯）'!$C$6:$L$47,10,FALSE))</f>
        <v/>
      </c>
      <c r="AH62" s="150" t="str">
        <f>IF(AH61="","",VLOOKUP(AH61,'【記載例】シフト記号表（勤務時間帯）'!$C$6:$L$47,10,FALSE))</f>
        <v/>
      </c>
      <c r="AI62" s="150" t="str">
        <f>IF(AI61="","",VLOOKUP(AI61,'【記載例】シフト記号表（勤務時間帯）'!$C$6:$L$47,10,FALSE))</f>
        <v/>
      </c>
      <c r="AJ62" s="151" t="str">
        <f>IF(AJ61="","",VLOOKUP(AJ61,'【記載例】シフト記号表（勤務時間帯）'!$C$6:$L$47,10,FALSE))</f>
        <v/>
      </c>
      <c r="AK62" s="149" t="str">
        <f>IF(AK61="","",VLOOKUP(AK61,'【記載例】シフト記号表（勤務時間帯）'!$C$6:$L$47,10,FALSE))</f>
        <v/>
      </c>
      <c r="AL62" s="150" t="str">
        <f>IF(AL61="","",VLOOKUP(AL61,'【記載例】シフト記号表（勤務時間帯）'!$C$6:$L$47,10,FALSE))</f>
        <v/>
      </c>
      <c r="AM62" s="150" t="str">
        <f>IF(AM61="","",VLOOKUP(AM61,'【記載例】シフト記号表（勤務時間帯）'!$C$6:$L$47,10,FALSE))</f>
        <v/>
      </c>
      <c r="AN62" s="150" t="str">
        <f>IF(AN61="","",VLOOKUP(AN61,'【記載例】シフト記号表（勤務時間帯）'!$C$6:$L$47,10,FALSE))</f>
        <v/>
      </c>
      <c r="AO62" s="150" t="str">
        <f>IF(AO61="","",VLOOKUP(AO61,'【記載例】シフト記号表（勤務時間帯）'!$C$6:$L$47,10,FALSE))</f>
        <v/>
      </c>
      <c r="AP62" s="150" t="str">
        <f>IF(AP61="","",VLOOKUP(AP61,'【記載例】シフト記号表（勤務時間帯）'!$C$6:$L$47,10,FALSE))</f>
        <v/>
      </c>
      <c r="AQ62" s="151" t="str">
        <f>IF(AQ61="","",VLOOKUP(AQ61,'【記載例】シフト記号表（勤務時間帯）'!$C$6:$L$47,10,FALSE))</f>
        <v/>
      </c>
      <c r="AR62" s="149" t="str">
        <f>IF(AR61="","",VLOOKUP(AR61,'【記載例】シフト記号表（勤務時間帯）'!$C$6:$L$47,10,FALSE))</f>
        <v/>
      </c>
      <c r="AS62" s="150" t="str">
        <f>IF(AS61="","",VLOOKUP(AS61,'【記載例】シフト記号表（勤務時間帯）'!$C$6:$L$47,10,FALSE))</f>
        <v/>
      </c>
      <c r="AT62" s="150" t="str">
        <f>IF(AT61="","",VLOOKUP(AT61,'【記載例】シフト記号表（勤務時間帯）'!$C$6:$L$47,10,FALSE))</f>
        <v/>
      </c>
      <c r="AU62" s="150" t="str">
        <f>IF(AU61="","",VLOOKUP(AU61,'【記載例】シフト記号表（勤務時間帯）'!$C$6:$L$47,10,FALSE))</f>
        <v/>
      </c>
      <c r="AV62" s="150" t="str">
        <f>IF(AV61="","",VLOOKUP(AV61,'【記載例】シフト記号表（勤務時間帯）'!$C$6:$L$47,10,FALSE))</f>
        <v/>
      </c>
      <c r="AW62" s="150" t="str">
        <f>IF(AW61="","",VLOOKUP(AW61,'【記載例】シフト記号表（勤務時間帯）'!$C$6:$L$47,10,FALSE))</f>
        <v/>
      </c>
      <c r="AX62" s="151" t="str">
        <f>IF(AX61="","",VLOOKUP(AX61,'【記載例】シフト記号表（勤務時間帯）'!$C$6:$L$47,10,FALSE))</f>
        <v/>
      </c>
      <c r="AY62" s="149" t="str">
        <f>IF(AY61="","",VLOOKUP(AY61,'【記載例】シフト記号表（勤務時間帯）'!$C$6:$L$47,10,FALSE))</f>
        <v/>
      </c>
      <c r="AZ62" s="150" t="str">
        <f>IF(AZ61="","",VLOOKUP(AZ61,'【記載例】シフト記号表（勤務時間帯）'!$C$6:$L$47,10,FALSE))</f>
        <v/>
      </c>
      <c r="BA62" s="150" t="str">
        <f>IF(BA61="","",VLOOKUP(BA61,'【記載例】シフト記号表（勤務時間帯）'!$C$6:$L$47,10,FALSE))</f>
        <v/>
      </c>
      <c r="BB62" s="258">
        <f>IF($BE$3="４週",SUM(W62:AX62),IF($BE$3="暦月",SUM(W62:BA62),""))</f>
        <v>0</v>
      </c>
      <c r="BC62" s="259"/>
      <c r="BD62" s="260">
        <f>IF($BE$3="４週",BB62/4,IF($BE$3="暦月",(BB62/($BE$8/7)),""))</f>
        <v>0</v>
      </c>
      <c r="BE62" s="259"/>
      <c r="BF62" s="255"/>
      <c r="BG62" s="256"/>
      <c r="BH62" s="256"/>
      <c r="BI62" s="256"/>
      <c r="BJ62" s="257"/>
    </row>
    <row r="63" spans="2:62" ht="20.25" customHeight="1" x14ac:dyDescent="0.4">
      <c r="B63" s="261">
        <f>B61+1</f>
        <v>25</v>
      </c>
      <c r="C63" s="263"/>
      <c r="D63" s="264"/>
      <c r="E63" s="139"/>
      <c r="F63" s="140"/>
      <c r="G63" s="139"/>
      <c r="H63" s="140"/>
      <c r="I63" s="267"/>
      <c r="J63" s="268"/>
      <c r="K63" s="271"/>
      <c r="L63" s="272"/>
      <c r="M63" s="272"/>
      <c r="N63" s="264"/>
      <c r="O63" s="245"/>
      <c r="P63" s="246"/>
      <c r="Q63" s="246"/>
      <c r="R63" s="246"/>
      <c r="S63" s="247"/>
      <c r="T63" s="170" t="s">
        <v>18</v>
      </c>
      <c r="U63" s="112"/>
      <c r="V63" s="113"/>
      <c r="W63" s="99"/>
      <c r="X63" s="100"/>
      <c r="Y63" s="100"/>
      <c r="Z63" s="100"/>
      <c r="AA63" s="100"/>
      <c r="AB63" s="100"/>
      <c r="AC63" s="101"/>
      <c r="AD63" s="99"/>
      <c r="AE63" s="100"/>
      <c r="AF63" s="100"/>
      <c r="AG63" s="100"/>
      <c r="AH63" s="100"/>
      <c r="AI63" s="100"/>
      <c r="AJ63" s="101"/>
      <c r="AK63" s="99"/>
      <c r="AL63" s="100"/>
      <c r="AM63" s="100"/>
      <c r="AN63" s="100"/>
      <c r="AO63" s="100"/>
      <c r="AP63" s="100"/>
      <c r="AQ63" s="101"/>
      <c r="AR63" s="99"/>
      <c r="AS63" s="100"/>
      <c r="AT63" s="100"/>
      <c r="AU63" s="100"/>
      <c r="AV63" s="100"/>
      <c r="AW63" s="100"/>
      <c r="AX63" s="101"/>
      <c r="AY63" s="99"/>
      <c r="AZ63" s="100"/>
      <c r="BA63" s="102"/>
      <c r="BB63" s="248"/>
      <c r="BC63" s="249"/>
      <c r="BD63" s="250"/>
      <c r="BE63" s="251"/>
      <c r="BF63" s="252"/>
      <c r="BG63" s="253"/>
      <c r="BH63" s="253"/>
      <c r="BI63" s="253"/>
      <c r="BJ63" s="254"/>
    </row>
    <row r="64" spans="2:62" ht="20.25" customHeight="1" x14ac:dyDescent="0.4">
      <c r="B64" s="262"/>
      <c r="C64" s="265"/>
      <c r="D64" s="266"/>
      <c r="E64" s="139"/>
      <c r="F64" s="140">
        <f>C63</f>
        <v>0</v>
      </c>
      <c r="G64" s="139"/>
      <c r="H64" s="140">
        <f>I63</f>
        <v>0</v>
      </c>
      <c r="I64" s="269"/>
      <c r="J64" s="270"/>
      <c r="K64" s="273"/>
      <c r="L64" s="274"/>
      <c r="M64" s="274"/>
      <c r="N64" s="266"/>
      <c r="O64" s="245"/>
      <c r="P64" s="246"/>
      <c r="Q64" s="246"/>
      <c r="R64" s="246"/>
      <c r="S64" s="247"/>
      <c r="T64" s="171" t="s">
        <v>134</v>
      </c>
      <c r="U64" s="114"/>
      <c r="V64" s="172"/>
      <c r="W64" s="149" t="str">
        <f>IF(W63="","",VLOOKUP(W63,'【記載例】シフト記号表（勤務時間帯）'!$C$6:$L$47,10,FALSE))</f>
        <v/>
      </c>
      <c r="X64" s="150" t="str">
        <f>IF(X63="","",VLOOKUP(X63,'【記載例】シフト記号表（勤務時間帯）'!$C$6:$L$47,10,FALSE))</f>
        <v/>
      </c>
      <c r="Y64" s="150" t="str">
        <f>IF(Y63="","",VLOOKUP(Y63,'【記載例】シフト記号表（勤務時間帯）'!$C$6:$L$47,10,FALSE))</f>
        <v/>
      </c>
      <c r="Z64" s="150" t="str">
        <f>IF(Z63="","",VLOOKUP(Z63,'【記載例】シフト記号表（勤務時間帯）'!$C$6:$L$47,10,FALSE))</f>
        <v/>
      </c>
      <c r="AA64" s="150" t="str">
        <f>IF(AA63="","",VLOOKUP(AA63,'【記載例】シフト記号表（勤務時間帯）'!$C$6:$L$47,10,FALSE))</f>
        <v/>
      </c>
      <c r="AB64" s="150" t="str">
        <f>IF(AB63="","",VLOOKUP(AB63,'【記載例】シフト記号表（勤務時間帯）'!$C$6:$L$47,10,FALSE))</f>
        <v/>
      </c>
      <c r="AC64" s="151" t="str">
        <f>IF(AC63="","",VLOOKUP(AC63,'【記載例】シフト記号表（勤務時間帯）'!$C$6:$L$47,10,FALSE))</f>
        <v/>
      </c>
      <c r="AD64" s="149" t="str">
        <f>IF(AD63="","",VLOOKUP(AD63,'【記載例】シフト記号表（勤務時間帯）'!$C$6:$L$47,10,FALSE))</f>
        <v/>
      </c>
      <c r="AE64" s="150" t="str">
        <f>IF(AE63="","",VLOOKUP(AE63,'【記載例】シフト記号表（勤務時間帯）'!$C$6:$L$47,10,FALSE))</f>
        <v/>
      </c>
      <c r="AF64" s="150" t="str">
        <f>IF(AF63="","",VLOOKUP(AF63,'【記載例】シフト記号表（勤務時間帯）'!$C$6:$L$47,10,FALSE))</f>
        <v/>
      </c>
      <c r="AG64" s="150" t="str">
        <f>IF(AG63="","",VLOOKUP(AG63,'【記載例】シフト記号表（勤務時間帯）'!$C$6:$L$47,10,FALSE))</f>
        <v/>
      </c>
      <c r="AH64" s="150" t="str">
        <f>IF(AH63="","",VLOOKUP(AH63,'【記載例】シフト記号表（勤務時間帯）'!$C$6:$L$47,10,FALSE))</f>
        <v/>
      </c>
      <c r="AI64" s="150" t="str">
        <f>IF(AI63="","",VLOOKUP(AI63,'【記載例】シフト記号表（勤務時間帯）'!$C$6:$L$47,10,FALSE))</f>
        <v/>
      </c>
      <c r="AJ64" s="151" t="str">
        <f>IF(AJ63="","",VLOOKUP(AJ63,'【記載例】シフト記号表（勤務時間帯）'!$C$6:$L$47,10,FALSE))</f>
        <v/>
      </c>
      <c r="AK64" s="149" t="str">
        <f>IF(AK63="","",VLOOKUP(AK63,'【記載例】シフト記号表（勤務時間帯）'!$C$6:$L$47,10,FALSE))</f>
        <v/>
      </c>
      <c r="AL64" s="150" t="str">
        <f>IF(AL63="","",VLOOKUP(AL63,'【記載例】シフト記号表（勤務時間帯）'!$C$6:$L$47,10,FALSE))</f>
        <v/>
      </c>
      <c r="AM64" s="150" t="str">
        <f>IF(AM63="","",VLOOKUP(AM63,'【記載例】シフト記号表（勤務時間帯）'!$C$6:$L$47,10,FALSE))</f>
        <v/>
      </c>
      <c r="AN64" s="150" t="str">
        <f>IF(AN63="","",VLOOKUP(AN63,'【記載例】シフト記号表（勤務時間帯）'!$C$6:$L$47,10,FALSE))</f>
        <v/>
      </c>
      <c r="AO64" s="150" t="str">
        <f>IF(AO63="","",VLOOKUP(AO63,'【記載例】シフト記号表（勤務時間帯）'!$C$6:$L$47,10,FALSE))</f>
        <v/>
      </c>
      <c r="AP64" s="150" t="str">
        <f>IF(AP63="","",VLOOKUP(AP63,'【記載例】シフト記号表（勤務時間帯）'!$C$6:$L$47,10,FALSE))</f>
        <v/>
      </c>
      <c r="AQ64" s="151" t="str">
        <f>IF(AQ63="","",VLOOKUP(AQ63,'【記載例】シフト記号表（勤務時間帯）'!$C$6:$L$47,10,FALSE))</f>
        <v/>
      </c>
      <c r="AR64" s="149" t="str">
        <f>IF(AR63="","",VLOOKUP(AR63,'【記載例】シフト記号表（勤務時間帯）'!$C$6:$L$47,10,FALSE))</f>
        <v/>
      </c>
      <c r="AS64" s="150" t="str">
        <f>IF(AS63="","",VLOOKUP(AS63,'【記載例】シフト記号表（勤務時間帯）'!$C$6:$L$47,10,FALSE))</f>
        <v/>
      </c>
      <c r="AT64" s="150" t="str">
        <f>IF(AT63="","",VLOOKUP(AT63,'【記載例】シフト記号表（勤務時間帯）'!$C$6:$L$47,10,FALSE))</f>
        <v/>
      </c>
      <c r="AU64" s="150" t="str">
        <f>IF(AU63="","",VLOOKUP(AU63,'【記載例】シフト記号表（勤務時間帯）'!$C$6:$L$47,10,FALSE))</f>
        <v/>
      </c>
      <c r="AV64" s="150" t="str">
        <f>IF(AV63="","",VLOOKUP(AV63,'【記載例】シフト記号表（勤務時間帯）'!$C$6:$L$47,10,FALSE))</f>
        <v/>
      </c>
      <c r="AW64" s="150" t="str">
        <f>IF(AW63="","",VLOOKUP(AW63,'【記載例】シフト記号表（勤務時間帯）'!$C$6:$L$47,10,FALSE))</f>
        <v/>
      </c>
      <c r="AX64" s="151" t="str">
        <f>IF(AX63="","",VLOOKUP(AX63,'【記載例】シフト記号表（勤務時間帯）'!$C$6:$L$47,10,FALSE))</f>
        <v/>
      </c>
      <c r="AY64" s="149" t="str">
        <f>IF(AY63="","",VLOOKUP(AY63,'【記載例】シフト記号表（勤務時間帯）'!$C$6:$L$47,10,FALSE))</f>
        <v/>
      </c>
      <c r="AZ64" s="150" t="str">
        <f>IF(AZ63="","",VLOOKUP(AZ63,'【記載例】シフト記号表（勤務時間帯）'!$C$6:$L$47,10,FALSE))</f>
        <v/>
      </c>
      <c r="BA64" s="150" t="str">
        <f>IF(BA63="","",VLOOKUP(BA63,'【記載例】シフト記号表（勤務時間帯）'!$C$6:$L$47,10,FALSE))</f>
        <v/>
      </c>
      <c r="BB64" s="258">
        <f>IF($BE$3="４週",SUM(W64:AX64),IF($BE$3="暦月",SUM(W64:BA64),""))</f>
        <v>0</v>
      </c>
      <c r="BC64" s="259"/>
      <c r="BD64" s="260">
        <f>IF($BE$3="４週",BB64/4,IF($BE$3="暦月",(BB64/($BE$8/7)),""))</f>
        <v>0</v>
      </c>
      <c r="BE64" s="259"/>
      <c r="BF64" s="255"/>
      <c r="BG64" s="256"/>
      <c r="BH64" s="256"/>
      <c r="BI64" s="256"/>
      <c r="BJ64" s="257"/>
    </row>
    <row r="65" spans="2:62" ht="20.25" customHeight="1" x14ac:dyDescent="0.4">
      <c r="B65" s="261">
        <f>B63+1</f>
        <v>26</v>
      </c>
      <c r="C65" s="263"/>
      <c r="D65" s="264"/>
      <c r="E65" s="139"/>
      <c r="F65" s="140"/>
      <c r="G65" s="139"/>
      <c r="H65" s="140"/>
      <c r="I65" s="267"/>
      <c r="J65" s="268"/>
      <c r="K65" s="271"/>
      <c r="L65" s="272"/>
      <c r="M65" s="272"/>
      <c r="N65" s="264"/>
      <c r="O65" s="245"/>
      <c r="P65" s="246"/>
      <c r="Q65" s="246"/>
      <c r="R65" s="246"/>
      <c r="S65" s="247"/>
      <c r="T65" s="170" t="s">
        <v>18</v>
      </c>
      <c r="U65" s="112"/>
      <c r="V65" s="113"/>
      <c r="W65" s="99"/>
      <c r="X65" s="100"/>
      <c r="Y65" s="100"/>
      <c r="Z65" s="100"/>
      <c r="AA65" s="100"/>
      <c r="AB65" s="100"/>
      <c r="AC65" s="101"/>
      <c r="AD65" s="99"/>
      <c r="AE65" s="100"/>
      <c r="AF65" s="100"/>
      <c r="AG65" s="100"/>
      <c r="AH65" s="100"/>
      <c r="AI65" s="100"/>
      <c r="AJ65" s="101"/>
      <c r="AK65" s="99"/>
      <c r="AL65" s="100"/>
      <c r="AM65" s="100"/>
      <c r="AN65" s="100"/>
      <c r="AO65" s="100"/>
      <c r="AP65" s="100"/>
      <c r="AQ65" s="101"/>
      <c r="AR65" s="99"/>
      <c r="AS65" s="100"/>
      <c r="AT65" s="100"/>
      <c r="AU65" s="100"/>
      <c r="AV65" s="100"/>
      <c r="AW65" s="100"/>
      <c r="AX65" s="101"/>
      <c r="AY65" s="99"/>
      <c r="AZ65" s="100"/>
      <c r="BA65" s="102"/>
      <c r="BB65" s="248"/>
      <c r="BC65" s="249"/>
      <c r="BD65" s="250"/>
      <c r="BE65" s="251"/>
      <c r="BF65" s="252"/>
      <c r="BG65" s="253"/>
      <c r="BH65" s="253"/>
      <c r="BI65" s="253"/>
      <c r="BJ65" s="254"/>
    </row>
    <row r="66" spans="2:62" ht="20.25" customHeight="1" x14ac:dyDescent="0.4">
      <c r="B66" s="262"/>
      <c r="C66" s="265"/>
      <c r="D66" s="266"/>
      <c r="E66" s="139"/>
      <c r="F66" s="140">
        <f>C65</f>
        <v>0</v>
      </c>
      <c r="G66" s="139"/>
      <c r="H66" s="140">
        <f>I65</f>
        <v>0</v>
      </c>
      <c r="I66" s="269"/>
      <c r="J66" s="270"/>
      <c r="K66" s="273"/>
      <c r="L66" s="274"/>
      <c r="M66" s="274"/>
      <c r="N66" s="266"/>
      <c r="O66" s="245"/>
      <c r="P66" s="246"/>
      <c r="Q66" s="246"/>
      <c r="R66" s="246"/>
      <c r="S66" s="247"/>
      <c r="T66" s="171" t="s">
        <v>134</v>
      </c>
      <c r="U66" s="114"/>
      <c r="V66" s="172"/>
      <c r="W66" s="149" t="str">
        <f>IF(W65="","",VLOOKUP(W65,'【記載例】シフト記号表（勤務時間帯）'!$C$6:$L$47,10,FALSE))</f>
        <v/>
      </c>
      <c r="X66" s="150" t="str">
        <f>IF(X65="","",VLOOKUP(X65,'【記載例】シフト記号表（勤務時間帯）'!$C$6:$L$47,10,FALSE))</f>
        <v/>
      </c>
      <c r="Y66" s="150" t="str">
        <f>IF(Y65="","",VLOOKUP(Y65,'【記載例】シフト記号表（勤務時間帯）'!$C$6:$L$47,10,FALSE))</f>
        <v/>
      </c>
      <c r="Z66" s="150" t="str">
        <f>IF(Z65="","",VLOOKUP(Z65,'【記載例】シフト記号表（勤務時間帯）'!$C$6:$L$47,10,FALSE))</f>
        <v/>
      </c>
      <c r="AA66" s="150" t="str">
        <f>IF(AA65="","",VLOOKUP(AA65,'【記載例】シフト記号表（勤務時間帯）'!$C$6:$L$47,10,FALSE))</f>
        <v/>
      </c>
      <c r="AB66" s="150" t="str">
        <f>IF(AB65="","",VLOOKUP(AB65,'【記載例】シフト記号表（勤務時間帯）'!$C$6:$L$47,10,FALSE))</f>
        <v/>
      </c>
      <c r="AC66" s="151" t="str">
        <f>IF(AC65="","",VLOOKUP(AC65,'【記載例】シフト記号表（勤務時間帯）'!$C$6:$L$47,10,FALSE))</f>
        <v/>
      </c>
      <c r="AD66" s="149" t="str">
        <f>IF(AD65="","",VLOOKUP(AD65,'【記載例】シフト記号表（勤務時間帯）'!$C$6:$L$47,10,FALSE))</f>
        <v/>
      </c>
      <c r="AE66" s="150" t="str">
        <f>IF(AE65="","",VLOOKUP(AE65,'【記載例】シフト記号表（勤務時間帯）'!$C$6:$L$47,10,FALSE))</f>
        <v/>
      </c>
      <c r="AF66" s="150" t="str">
        <f>IF(AF65="","",VLOOKUP(AF65,'【記載例】シフト記号表（勤務時間帯）'!$C$6:$L$47,10,FALSE))</f>
        <v/>
      </c>
      <c r="AG66" s="150" t="str">
        <f>IF(AG65="","",VLOOKUP(AG65,'【記載例】シフト記号表（勤務時間帯）'!$C$6:$L$47,10,FALSE))</f>
        <v/>
      </c>
      <c r="AH66" s="150" t="str">
        <f>IF(AH65="","",VLOOKUP(AH65,'【記載例】シフト記号表（勤務時間帯）'!$C$6:$L$47,10,FALSE))</f>
        <v/>
      </c>
      <c r="AI66" s="150" t="str">
        <f>IF(AI65="","",VLOOKUP(AI65,'【記載例】シフト記号表（勤務時間帯）'!$C$6:$L$47,10,FALSE))</f>
        <v/>
      </c>
      <c r="AJ66" s="151" t="str">
        <f>IF(AJ65="","",VLOOKUP(AJ65,'【記載例】シフト記号表（勤務時間帯）'!$C$6:$L$47,10,FALSE))</f>
        <v/>
      </c>
      <c r="AK66" s="149" t="str">
        <f>IF(AK65="","",VLOOKUP(AK65,'【記載例】シフト記号表（勤務時間帯）'!$C$6:$L$47,10,FALSE))</f>
        <v/>
      </c>
      <c r="AL66" s="150" t="str">
        <f>IF(AL65="","",VLOOKUP(AL65,'【記載例】シフト記号表（勤務時間帯）'!$C$6:$L$47,10,FALSE))</f>
        <v/>
      </c>
      <c r="AM66" s="150" t="str">
        <f>IF(AM65="","",VLOOKUP(AM65,'【記載例】シフト記号表（勤務時間帯）'!$C$6:$L$47,10,FALSE))</f>
        <v/>
      </c>
      <c r="AN66" s="150" t="str">
        <f>IF(AN65="","",VLOOKUP(AN65,'【記載例】シフト記号表（勤務時間帯）'!$C$6:$L$47,10,FALSE))</f>
        <v/>
      </c>
      <c r="AO66" s="150" t="str">
        <f>IF(AO65="","",VLOOKUP(AO65,'【記載例】シフト記号表（勤務時間帯）'!$C$6:$L$47,10,FALSE))</f>
        <v/>
      </c>
      <c r="AP66" s="150" t="str">
        <f>IF(AP65="","",VLOOKUP(AP65,'【記載例】シフト記号表（勤務時間帯）'!$C$6:$L$47,10,FALSE))</f>
        <v/>
      </c>
      <c r="AQ66" s="151" t="str">
        <f>IF(AQ65="","",VLOOKUP(AQ65,'【記載例】シフト記号表（勤務時間帯）'!$C$6:$L$47,10,FALSE))</f>
        <v/>
      </c>
      <c r="AR66" s="149" t="str">
        <f>IF(AR65="","",VLOOKUP(AR65,'【記載例】シフト記号表（勤務時間帯）'!$C$6:$L$47,10,FALSE))</f>
        <v/>
      </c>
      <c r="AS66" s="150" t="str">
        <f>IF(AS65="","",VLOOKUP(AS65,'【記載例】シフト記号表（勤務時間帯）'!$C$6:$L$47,10,FALSE))</f>
        <v/>
      </c>
      <c r="AT66" s="150" t="str">
        <f>IF(AT65="","",VLOOKUP(AT65,'【記載例】シフト記号表（勤務時間帯）'!$C$6:$L$47,10,FALSE))</f>
        <v/>
      </c>
      <c r="AU66" s="150" t="str">
        <f>IF(AU65="","",VLOOKUP(AU65,'【記載例】シフト記号表（勤務時間帯）'!$C$6:$L$47,10,FALSE))</f>
        <v/>
      </c>
      <c r="AV66" s="150" t="str">
        <f>IF(AV65="","",VLOOKUP(AV65,'【記載例】シフト記号表（勤務時間帯）'!$C$6:$L$47,10,FALSE))</f>
        <v/>
      </c>
      <c r="AW66" s="150" t="str">
        <f>IF(AW65="","",VLOOKUP(AW65,'【記載例】シフト記号表（勤務時間帯）'!$C$6:$L$47,10,FALSE))</f>
        <v/>
      </c>
      <c r="AX66" s="151" t="str">
        <f>IF(AX65="","",VLOOKUP(AX65,'【記載例】シフト記号表（勤務時間帯）'!$C$6:$L$47,10,FALSE))</f>
        <v/>
      </c>
      <c r="AY66" s="149" t="str">
        <f>IF(AY65="","",VLOOKUP(AY65,'【記載例】シフト記号表（勤務時間帯）'!$C$6:$L$47,10,FALSE))</f>
        <v/>
      </c>
      <c r="AZ66" s="150" t="str">
        <f>IF(AZ65="","",VLOOKUP(AZ65,'【記載例】シフト記号表（勤務時間帯）'!$C$6:$L$47,10,FALSE))</f>
        <v/>
      </c>
      <c r="BA66" s="150" t="str">
        <f>IF(BA65="","",VLOOKUP(BA65,'【記載例】シフト記号表（勤務時間帯）'!$C$6:$L$47,10,FALSE))</f>
        <v/>
      </c>
      <c r="BB66" s="258">
        <f>IF($BE$3="４週",SUM(W66:AX66),IF($BE$3="暦月",SUM(W66:BA66),""))</f>
        <v>0</v>
      </c>
      <c r="BC66" s="259"/>
      <c r="BD66" s="260">
        <f>IF($BE$3="４週",BB66/4,IF($BE$3="暦月",(BB66/($BE$8/7)),""))</f>
        <v>0</v>
      </c>
      <c r="BE66" s="259"/>
      <c r="BF66" s="255"/>
      <c r="BG66" s="256"/>
      <c r="BH66" s="256"/>
      <c r="BI66" s="256"/>
      <c r="BJ66" s="257"/>
    </row>
    <row r="67" spans="2:62" ht="20.25" customHeight="1" x14ac:dyDescent="0.4">
      <c r="B67" s="261">
        <f>B65+1</f>
        <v>27</v>
      </c>
      <c r="C67" s="263"/>
      <c r="D67" s="264"/>
      <c r="E67" s="139"/>
      <c r="F67" s="140"/>
      <c r="G67" s="139"/>
      <c r="H67" s="140"/>
      <c r="I67" s="267"/>
      <c r="J67" s="268"/>
      <c r="K67" s="271"/>
      <c r="L67" s="272"/>
      <c r="M67" s="272"/>
      <c r="N67" s="264"/>
      <c r="O67" s="245"/>
      <c r="P67" s="246"/>
      <c r="Q67" s="246"/>
      <c r="R67" s="246"/>
      <c r="S67" s="247"/>
      <c r="T67" s="170" t="s">
        <v>18</v>
      </c>
      <c r="U67" s="112"/>
      <c r="V67" s="113"/>
      <c r="W67" s="99"/>
      <c r="X67" s="100"/>
      <c r="Y67" s="100"/>
      <c r="Z67" s="100"/>
      <c r="AA67" s="100"/>
      <c r="AB67" s="100"/>
      <c r="AC67" s="101"/>
      <c r="AD67" s="99"/>
      <c r="AE67" s="100"/>
      <c r="AF67" s="100"/>
      <c r="AG67" s="100"/>
      <c r="AH67" s="100"/>
      <c r="AI67" s="100"/>
      <c r="AJ67" s="101"/>
      <c r="AK67" s="99"/>
      <c r="AL67" s="100"/>
      <c r="AM67" s="100"/>
      <c r="AN67" s="100"/>
      <c r="AO67" s="100"/>
      <c r="AP67" s="100"/>
      <c r="AQ67" s="101"/>
      <c r="AR67" s="99"/>
      <c r="AS67" s="100"/>
      <c r="AT67" s="100"/>
      <c r="AU67" s="100"/>
      <c r="AV67" s="100"/>
      <c r="AW67" s="100"/>
      <c r="AX67" s="101"/>
      <c r="AY67" s="99"/>
      <c r="AZ67" s="100"/>
      <c r="BA67" s="102"/>
      <c r="BB67" s="248"/>
      <c r="BC67" s="249"/>
      <c r="BD67" s="250"/>
      <c r="BE67" s="251"/>
      <c r="BF67" s="252"/>
      <c r="BG67" s="253"/>
      <c r="BH67" s="253"/>
      <c r="BI67" s="253"/>
      <c r="BJ67" s="254"/>
    </row>
    <row r="68" spans="2:62" ht="20.25" customHeight="1" x14ac:dyDescent="0.4">
      <c r="B68" s="262"/>
      <c r="C68" s="265"/>
      <c r="D68" s="266"/>
      <c r="E68" s="139"/>
      <c r="F68" s="140">
        <f>C67</f>
        <v>0</v>
      </c>
      <c r="G68" s="139"/>
      <c r="H68" s="140">
        <f>I67</f>
        <v>0</v>
      </c>
      <c r="I68" s="269"/>
      <c r="J68" s="270"/>
      <c r="K68" s="273"/>
      <c r="L68" s="274"/>
      <c r="M68" s="274"/>
      <c r="N68" s="266"/>
      <c r="O68" s="245"/>
      <c r="P68" s="246"/>
      <c r="Q68" s="246"/>
      <c r="R68" s="246"/>
      <c r="S68" s="247"/>
      <c r="T68" s="171" t="s">
        <v>134</v>
      </c>
      <c r="U68" s="114"/>
      <c r="V68" s="172"/>
      <c r="W68" s="149" t="str">
        <f>IF(W67="","",VLOOKUP(W67,'【記載例】シフト記号表（勤務時間帯）'!$C$6:$L$47,10,FALSE))</f>
        <v/>
      </c>
      <c r="X68" s="150" t="str">
        <f>IF(X67="","",VLOOKUP(X67,'【記載例】シフト記号表（勤務時間帯）'!$C$6:$L$47,10,FALSE))</f>
        <v/>
      </c>
      <c r="Y68" s="150" t="str">
        <f>IF(Y67="","",VLOOKUP(Y67,'【記載例】シフト記号表（勤務時間帯）'!$C$6:$L$47,10,FALSE))</f>
        <v/>
      </c>
      <c r="Z68" s="150" t="str">
        <f>IF(Z67="","",VLOOKUP(Z67,'【記載例】シフト記号表（勤務時間帯）'!$C$6:$L$47,10,FALSE))</f>
        <v/>
      </c>
      <c r="AA68" s="150" t="str">
        <f>IF(AA67="","",VLOOKUP(AA67,'【記載例】シフト記号表（勤務時間帯）'!$C$6:$L$47,10,FALSE))</f>
        <v/>
      </c>
      <c r="AB68" s="150" t="str">
        <f>IF(AB67="","",VLOOKUP(AB67,'【記載例】シフト記号表（勤務時間帯）'!$C$6:$L$47,10,FALSE))</f>
        <v/>
      </c>
      <c r="AC68" s="151" t="str">
        <f>IF(AC67="","",VLOOKUP(AC67,'【記載例】シフト記号表（勤務時間帯）'!$C$6:$L$47,10,FALSE))</f>
        <v/>
      </c>
      <c r="AD68" s="149" t="str">
        <f>IF(AD67="","",VLOOKUP(AD67,'【記載例】シフト記号表（勤務時間帯）'!$C$6:$L$47,10,FALSE))</f>
        <v/>
      </c>
      <c r="AE68" s="150" t="str">
        <f>IF(AE67="","",VLOOKUP(AE67,'【記載例】シフト記号表（勤務時間帯）'!$C$6:$L$47,10,FALSE))</f>
        <v/>
      </c>
      <c r="AF68" s="150" t="str">
        <f>IF(AF67="","",VLOOKUP(AF67,'【記載例】シフト記号表（勤務時間帯）'!$C$6:$L$47,10,FALSE))</f>
        <v/>
      </c>
      <c r="AG68" s="150" t="str">
        <f>IF(AG67="","",VLOOKUP(AG67,'【記載例】シフト記号表（勤務時間帯）'!$C$6:$L$47,10,FALSE))</f>
        <v/>
      </c>
      <c r="AH68" s="150" t="str">
        <f>IF(AH67="","",VLOOKUP(AH67,'【記載例】シフト記号表（勤務時間帯）'!$C$6:$L$47,10,FALSE))</f>
        <v/>
      </c>
      <c r="AI68" s="150" t="str">
        <f>IF(AI67="","",VLOOKUP(AI67,'【記載例】シフト記号表（勤務時間帯）'!$C$6:$L$47,10,FALSE))</f>
        <v/>
      </c>
      <c r="AJ68" s="151" t="str">
        <f>IF(AJ67="","",VLOOKUP(AJ67,'【記載例】シフト記号表（勤務時間帯）'!$C$6:$L$47,10,FALSE))</f>
        <v/>
      </c>
      <c r="AK68" s="149" t="str">
        <f>IF(AK67="","",VLOOKUP(AK67,'【記載例】シフト記号表（勤務時間帯）'!$C$6:$L$47,10,FALSE))</f>
        <v/>
      </c>
      <c r="AL68" s="150" t="str">
        <f>IF(AL67="","",VLOOKUP(AL67,'【記載例】シフト記号表（勤務時間帯）'!$C$6:$L$47,10,FALSE))</f>
        <v/>
      </c>
      <c r="AM68" s="150" t="str">
        <f>IF(AM67="","",VLOOKUP(AM67,'【記載例】シフト記号表（勤務時間帯）'!$C$6:$L$47,10,FALSE))</f>
        <v/>
      </c>
      <c r="AN68" s="150" t="str">
        <f>IF(AN67="","",VLOOKUP(AN67,'【記載例】シフト記号表（勤務時間帯）'!$C$6:$L$47,10,FALSE))</f>
        <v/>
      </c>
      <c r="AO68" s="150" t="str">
        <f>IF(AO67="","",VLOOKUP(AO67,'【記載例】シフト記号表（勤務時間帯）'!$C$6:$L$47,10,FALSE))</f>
        <v/>
      </c>
      <c r="AP68" s="150" t="str">
        <f>IF(AP67="","",VLOOKUP(AP67,'【記載例】シフト記号表（勤務時間帯）'!$C$6:$L$47,10,FALSE))</f>
        <v/>
      </c>
      <c r="AQ68" s="151" t="str">
        <f>IF(AQ67="","",VLOOKUP(AQ67,'【記載例】シフト記号表（勤務時間帯）'!$C$6:$L$47,10,FALSE))</f>
        <v/>
      </c>
      <c r="AR68" s="149" t="str">
        <f>IF(AR67="","",VLOOKUP(AR67,'【記載例】シフト記号表（勤務時間帯）'!$C$6:$L$47,10,FALSE))</f>
        <v/>
      </c>
      <c r="AS68" s="150" t="str">
        <f>IF(AS67="","",VLOOKUP(AS67,'【記載例】シフト記号表（勤務時間帯）'!$C$6:$L$47,10,FALSE))</f>
        <v/>
      </c>
      <c r="AT68" s="150" t="str">
        <f>IF(AT67="","",VLOOKUP(AT67,'【記載例】シフト記号表（勤務時間帯）'!$C$6:$L$47,10,FALSE))</f>
        <v/>
      </c>
      <c r="AU68" s="150" t="str">
        <f>IF(AU67="","",VLOOKUP(AU67,'【記載例】シフト記号表（勤務時間帯）'!$C$6:$L$47,10,FALSE))</f>
        <v/>
      </c>
      <c r="AV68" s="150" t="str">
        <f>IF(AV67="","",VLOOKUP(AV67,'【記載例】シフト記号表（勤務時間帯）'!$C$6:$L$47,10,FALSE))</f>
        <v/>
      </c>
      <c r="AW68" s="150" t="str">
        <f>IF(AW67="","",VLOOKUP(AW67,'【記載例】シフト記号表（勤務時間帯）'!$C$6:$L$47,10,FALSE))</f>
        <v/>
      </c>
      <c r="AX68" s="151" t="str">
        <f>IF(AX67="","",VLOOKUP(AX67,'【記載例】シフト記号表（勤務時間帯）'!$C$6:$L$47,10,FALSE))</f>
        <v/>
      </c>
      <c r="AY68" s="149" t="str">
        <f>IF(AY67="","",VLOOKUP(AY67,'【記載例】シフト記号表（勤務時間帯）'!$C$6:$L$47,10,FALSE))</f>
        <v/>
      </c>
      <c r="AZ68" s="150" t="str">
        <f>IF(AZ67="","",VLOOKUP(AZ67,'【記載例】シフト記号表（勤務時間帯）'!$C$6:$L$47,10,FALSE))</f>
        <v/>
      </c>
      <c r="BA68" s="150" t="str">
        <f>IF(BA67="","",VLOOKUP(BA67,'【記載例】シフト記号表（勤務時間帯）'!$C$6:$L$47,10,FALSE))</f>
        <v/>
      </c>
      <c r="BB68" s="258">
        <f>IF($BE$3="４週",SUM(W68:AX68),IF($BE$3="暦月",SUM(W68:BA68),""))</f>
        <v>0</v>
      </c>
      <c r="BC68" s="259"/>
      <c r="BD68" s="260">
        <f>IF($BE$3="４週",BB68/4,IF($BE$3="暦月",(BB68/($BE$8/7)),""))</f>
        <v>0</v>
      </c>
      <c r="BE68" s="259"/>
      <c r="BF68" s="255"/>
      <c r="BG68" s="256"/>
      <c r="BH68" s="256"/>
      <c r="BI68" s="256"/>
      <c r="BJ68" s="257"/>
    </row>
    <row r="69" spans="2:62" ht="20.25" customHeight="1" x14ac:dyDescent="0.4">
      <c r="B69" s="261">
        <f>B67+1</f>
        <v>28</v>
      </c>
      <c r="C69" s="263"/>
      <c r="D69" s="264"/>
      <c r="E69" s="139"/>
      <c r="F69" s="140"/>
      <c r="G69" s="139"/>
      <c r="H69" s="140"/>
      <c r="I69" s="267"/>
      <c r="J69" s="268"/>
      <c r="K69" s="271"/>
      <c r="L69" s="272"/>
      <c r="M69" s="272"/>
      <c r="N69" s="264"/>
      <c r="O69" s="245"/>
      <c r="P69" s="246"/>
      <c r="Q69" s="246"/>
      <c r="R69" s="246"/>
      <c r="S69" s="247"/>
      <c r="T69" s="170" t="s">
        <v>18</v>
      </c>
      <c r="U69" s="112"/>
      <c r="V69" s="113"/>
      <c r="W69" s="99"/>
      <c r="X69" s="100"/>
      <c r="Y69" s="100"/>
      <c r="Z69" s="100"/>
      <c r="AA69" s="100"/>
      <c r="AB69" s="100"/>
      <c r="AC69" s="101"/>
      <c r="AD69" s="99"/>
      <c r="AE69" s="100"/>
      <c r="AF69" s="100"/>
      <c r="AG69" s="100"/>
      <c r="AH69" s="100"/>
      <c r="AI69" s="100"/>
      <c r="AJ69" s="101"/>
      <c r="AK69" s="99"/>
      <c r="AL69" s="100"/>
      <c r="AM69" s="100"/>
      <c r="AN69" s="100"/>
      <c r="AO69" s="100"/>
      <c r="AP69" s="100"/>
      <c r="AQ69" s="101"/>
      <c r="AR69" s="99"/>
      <c r="AS69" s="100"/>
      <c r="AT69" s="100"/>
      <c r="AU69" s="100"/>
      <c r="AV69" s="100"/>
      <c r="AW69" s="100"/>
      <c r="AX69" s="101"/>
      <c r="AY69" s="99"/>
      <c r="AZ69" s="100"/>
      <c r="BA69" s="102"/>
      <c r="BB69" s="248"/>
      <c r="BC69" s="249"/>
      <c r="BD69" s="250"/>
      <c r="BE69" s="251"/>
      <c r="BF69" s="252"/>
      <c r="BG69" s="253"/>
      <c r="BH69" s="253"/>
      <c r="BI69" s="253"/>
      <c r="BJ69" s="254"/>
    </row>
    <row r="70" spans="2:62" ht="20.25" customHeight="1" x14ac:dyDescent="0.4">
      <c r="B70" s="262"/>
      <c r="C70" s="265"/>
      <c r="D70" s="266"/>
      <c r="E70" s="139"/>
      <c r="F70" s="140">
        <f>C69</f>
        <v>0</v>
      </c>
      <c r="G70" s="139"/>
      <c r="H70" s="140">
        <f>I69</f>
        <v>0</v>
      </c>
      <c r="I70" s="269"/>
      <c r="J70" s="270"/>
      <c r="K70" s="273"/>
      <c r="L70" s="274"/>
      <c r="M70" s="274"/>
      <c r="N70" s="266"/>
      <c r="O70" s="245"/>
      <c r="P70" s="246"/>
      <c r="Q70" s="246"/>
      <c r="R70" s="246"/>
      <c r="S70" s="247"/>
      <c r="T70" s="171" t="s">
        <v>134</v>
      </c>
      <c r="U70" s="114"/>
      <c r="V70" s="172"/>
      <c r="W70" s="149" t="str">
        <f>IF(W69="","",VLOOKUP(W69,'【記載例】シフト記号表（勤務時間帯）'!$C$6:$L$47,10,FALSE))</f>
        <v/>
      </c>
      <c r="X70" s="150" t="str">
        <f>IF(X69="","",VLOOKUP(X69,'【記載例】シフト記号表（勤務時間帯）'!$C$6:$L$47,10,FALSE))</f>
        <v/>
      </c>
      <c r="Y70" s="150" t="str">
        <f>IF(Y69="","",VLOOKUP(Y69,'【記載例】シフト記号表（勤務時間帯）'!$C$6:$L$47,10,FALSE))</f>
        <v/>
      </c>
      <c r="Z70" s="150" t="str">
        <f>IF(Z69="","",VLOOKUP(Z69,'【記載例】シフト記号表（勤務時間帯）'!$C$6:$L$47,10,FALSE))</f>
        <v/>
      </c>
      <c r="AA70" s="150" t="str">
        <f>IF(AA69="","",VLOOKUP(AA69,'【記載例】シフト記号表（勤務時間帯）'!$C$6:$L$47,10,FALSE))</f>
        <v/>
      </c>
      <c r="AB70" s="150" t="str">
        <f>IF(AB69="","",VLOOKUP(AB69,'【記載例】シフト記号表（勤務時間帯）'!$C$6:$L$47,10,FALSE))</f>
        <v/>
      </c>
      <c r="AC70" s="151" t="str">
        <f>IF(AC69="","",VLOOKUP(AC69,'【記載例】シフト記号表（勤務時間帯）'!$C$6:$L$47,10,FALSE))</f>
        <v/>
      </c>
      <c r="AD70" s="149" t="str">
        <f>IF(AD69="","",VLOOKUP(AD69,'【記載例】シフト記号表（勤務時間帯）'!$C$6:$L$47,10,FALSE))</f>
        <v/>
      </c>
      <c r="AE70" s="150" t="str">
        <f>IF(AE69="","",VLOOKUP(AE69,'【記載例】シフト記号表（勤務時間帯）'!$C$6:$L$47,10,FALSE))</f>
        <v/>
      </c>
      <c r="AF70" s="150" t="str">
        <f>IF(AF69="","",VLOOKUP(AF69,'【記載例】シフト記号表（勤務時間帯）'!$C$6:$L$47,10,FALSE))</f>
        <v/>
      </c>
      <c r="AG70" s="150" t="str">
        <f>IF(AG69="","",VLOOKUP(AG69,'【記載例】シフト記号表（勤務時間帯）'!$C$6:$L$47,10,FALSE))</f>
        <v/>
      </c>
      <c r="AH70" s="150" t="str">
        <f>IF(AH69="","",VLOOKUP(AH69,'【記載例】シフト記号表（勤務時間帯）'!$C$6:$L$47,10,FALSE))</f>
        <v/>
      </c>
      <c r="AI70" s="150" t="str">
        <f>IF(AI69="","",VLOOKUP(AI69,'【記載例】シフト記号表（勤務時間帯）'!$C$6:$L$47,10,FALSE))</f>
        <v/>
      </c>
      <c r="AJ70" s="151" t="str">
        <f>IF(AJ69="","",VLOOKUP(AJ69,'【記載例】シフト記号表（勤務時間帯）'!$C$6:$L$47,10,FALSE))</f>
        <v/>
      </c>
      <c r="AK70" s="149" t="str">
        <f>IF(AK69="","",VLOOKUP(AK69,'【記載例】シフト記号表（勤務時間帯）'!$C$6:$L$47,10,FALSE))</f>
        <v/>
      </c>
      <c r="AL70" s="150" t="str">
        <f>IF(AL69="","",VLOOKUP(AL69,'【記載例】シフト記号表（勤務時間帯）'!$C$6:$L$47,10,FALSE))</f>
        <v/>
      </c>
      <c r="AM70" s="150" t="str">
        <f>IF(AM69="","",VLOOKUP(AM69,'【記載例】シフト記号表（勤務時間帯）'!$C$6:$L$47,10,FALSE))</f>
        <v/>
      </c>
      <c r="AN70" s="150" t="str">
        <f>IF(AN69="","",VLOOKUP(AN69,'【記載例】シフト記号表（勤務時間帯）'!$C$6:$L$47,10,FALSE))</f>
        <v/>
      </c>
      <c r="AO70" s="150" t="str">
        <f>IF(AO69="","",VLOOKUP(AO69,'【記載例】シフト記号表（勤務時間帯）'!$C$6:$L$47,10,FALSE))</f>
        <v/>
      </c>
      <c r="AP70" s="150" t="str">
        <f>IF(AP69="","",VLOOKUP(AP69,'【記載例】シフト記号表（勤務時間帯）'!$C$6:$L$47,10,FALSE))</f>
        <v/>
      </c>
      <c r="AQ70" s="151" t="str">
        <f>IF(AQ69="","",VLOOKUP(AQ69,'【記載例】シフト記号表（勤務時間帯）'!$C$6:$L$47,10,FALSE))</f>
        <v/>
      </c>
      <c r="AR70" s="149" t="str">
        <f>IF(AR69="","",VLOOKUP(AR69,'【記載例】シフト記号表（勤務時間帯）'!$C$6:$L$47,10,FALSE))</f>
        <v/>
      </c>
      <c r="AS70" s="150" t="str">
        <f>IF(AS69="","",VLOOKUP(AS69,'【記載例】シフト記号表（勤務時間帯）'!$C$6:$L$47,10,FALSE))</f>
        <v/>
      </c>
      <c r="AT70" s="150" t="str">
        <f>IF(AT69="","",VLOOKUP(AT69,'【記載例】シフト記号表（勤務時間帯）'!$C$6:$L$47,10,FALSE))</f>
        <v/>
      </c>
      <c r="AU70" s="150" t="str">
        <f>IF(AU69="","",VLOOKUP(AU69,'【記載例】シフト記号表（勤務時間帯）'!$C$6:$L$47,10,FALSE))</f>
        <v/>
      </c>
      <c r="AV70" s="150" t="str">
        <f>IF(AV69="","",VLOOKUP(AV69,'【記載例】シフト記号表（勤務時間帯）'!$C$6:$L$47,10,FALSE))</f>
        <v/>
      </c>
      <c r="AW70" s="150" t="str">
        <f>IF(AW69="","",VLOOKUP(AW69,'【記載例】シフト記号表（勤務時間帯）'!$C$6:$L$47,10,FALSE))</f>
        <v/>
      </c>
      <c r="AX70" s="151" t="str">
        <f>IF(AX69="","",VLOOKUP(AX69,'【記載例】シフト記号表（勤務時間帯）'!$C$6:$L$47,10,FALSE))</f>
        <v/>
      </c>
      <c r="AY70" s="149" t="str">
        <f>IF(AY69="","",VLOOKUP(AY69,'【記載例】シフト記号表（勤務時間帯）'!$C$6:$L$47,10,FALSE))</f>
        <v/>
      </c>
      <c r="AZ70" s="150" t="str">
        <f>IF(AZ69="","",VLOOKUP(AZ69,'【記載例】シフト記号表（勤務時間帯）'!$C$6:$L$47,10,FALSE))</f>
        <v/>
      </c>
      <c r="BA70" s="150" t="str">
        <f>IF(BA69="","",VLOOKUP(BA69,'【記載例】シフト記号表（勤務時間帯）'!$C$6:$L$47,10,FALSE))</f>
        <v/>
      </c>
      <c r="BB70" s="258">
        <f>IF($BE$3="４週",SUM(W70:AX70),IF($BE$3="暦月",SUM(W70:BA70),""))</f>
        <v>0</v>
      </c>
      <c r="BC70" s="259"/>
      <c r="BD70" s="260">
        <f>IF($BE$3="４週",BB70/4,IF($BE$3="暦月",(BB70/($BE$8/7)),""))</f>
        <v>0</v>
      </c>
      <c r="BE70" s="259"/>
      <c r="BF70" s="255"/>
      <c r="BG70" s="256"/>
      <c r="BH70" s="256"/>
      <c r="BI70" s="256"/>
      <c r="BJ70" s="257"/>
    </row>
    <row r="71" spans="2:62" ht="20.25" customHeight="1" x14ac:dyDescent="0.4">
      <c r="B71" s="261">
        <f>B69+1</f>
        <v>29</v>
      </c>
      <c r="C71" s="263"/>
      <c r="D71" s="264"/>
      <c r="E71" s="139"/>
      <c r="F71" s="140"/>
      <c r="G71" s="139"/>
      <c r="H71" s="140"/>
      <c r="I71" s="267"/>
      <c r="J71" s="268"/>
      <c r="K71" s="271"/>
      <c r="L71" s="272"/>
      <c r="M71" s="272"/>
      <c r="N71" s="264"/>
      <c r="O71" s="245"/>
      <c r="P71" s="246"/>
      <c r="Q71" s="246"/>
      <c r="R71" s="246"/>
      <c r="S71" s="247"/>
      <c r="T71" s="170" t="s">
        <v>18</v>
      </c>
      <c r="U71" s="112"/>
      <c r="V71" s="113"/>
      <c r="W71" s="99"/>
      <c r="X71" s="100"/>
      <c r="Y71" s="100"/>
      <c r="Z71" s="100"/>
      <c r="AA71" s="100"/>
      <c r="AB71" s="100"/>
      <c r="AC71" s="101"/>
      <c r="AD71" s="99"/>
      <c r="AE71" s="100"/>
      <c r="AF71" s="100"/>
      <c r="AG71" s="100"/>
      <c r="AH71" s="100"/>
      <c r="AI71" s="100"/>
      <c r="AJ71" s="101"/>
      <c r="AK71" s="99"/>
      <c r="AL71" s="100"/>
      <c r="AM71" s="100"/>
      <c r="AN71" s="100"/>
      <c r="AO71" s="100"/>
      <c r="AP71" s="100"/>
      <c r="AQ71" s="101"/>
      <c r="AR71" s="99"/>
      <c r="AS71" s="100"/>
      <c r="AT71" s="100"/>
      <c r="AU71" s="100"/>
      <c r="AV71" s="100"/>
      <c r="AW71" s="100"/>
      <c r="AX71" s="101"/>
      <c r="AY71" s="99"/>
      <c r="AZ71" s="100"/>
      <c r="BA71" s="102"/>
      <c r="BB71" s="248"/>
      <c r="BC71" s="249"/>
      <c r="BD71" s="250"/>
      <c r="BE71" s="251"/>
      <c r="BF71" s="252"/>
      <c r="BG71" s="253"/>
      <c r="BH71" s="253"/>
      <c r="BI71" s="253"/>
      <c r="BJ71" s="254"/>
    </row>
    <row r="72" spans="2:62" ht="20.25" customHeight="1" x14ac:dyDescent="0.4">
      <c r="B72" s="262"/>
      <c r="C72" s="313"/>
      <c r="D72" s="314"/>
      <c r="E72" s="181"/>
      <c r="F72" s="182">
        <f>C71</f>
        <v>0</v>
      </c>
      <c r="G72" s="181"/>
      <c r="H72" s="182">
        <f>I71</f>
        <v>0</v>
      </c>
      <c r="I72" s="315"/>
      <c r="J72" s="316"/>
      <c r="K72" s="317"/>
      <c r="L72" s="318"/>
      <c r="M72" s="318"/>
      <c r="N72" s="314"/>
      <c r="O72" s="245"/>
      <c r="P72" s="246"/>
      <c r="Q72" s="246"/>
      <c r="R72" s="246"/>
      <c r="S72" s="247"/>
      <c r="T72" s="171" t="s">
        <v>134</v>
      </c>
      <c r="U72" s="114"/>
      <c r="V72" s="172"/>
      <c r="W72" s="149" t="str">
        <f>IF(W71="","",VLOOKUP(W71,'【記載例】シフト記号表（勤務時間帯）'!$C$6:$L$47,10,FALSE))</f>
        <v/>
      </c>
      <c r="X72" s="150" t="str">
        <f>IF(X71="","",VLOOKUP(X71,'【記載例】シフト記号表（勤務時間帯）'!$C$6:$L$47,10,FALSE))</f>
        <v/>
      </c>
      <c r="Y72" s="150" t="str">
        <f>IF(Y71="","",VLOOKUP(Y71,'【記載例】シフト記号表（勤務時間帯）'!$C$6:$L$47,10,FALSE))</f>
        <v/>
      </c>
      <c r="Z72" s="150" t="str">
        <f>IF(Z71="","",VLOOKUP(Z71,'【記載例】シフト記号表（勤務時間帯）'!$C$6:$L$47,10,FALSE))</f>
        <v/>
      </c>
      <c r="AA72" s="150" t="str">
        <f>IF(AA71="","",VLOOKUP(AA71,'【記載例】シフト記号表（勤務時間帯）'!$C$6:$L$47,10,FALSE))</f>
        <v/>
      </c>
      <c r="AB72" s="150" t="str">
        <f>IF(AB71="","",VLOOKUP(AB71,'【記載例】シフト記号表（勤務時間帯）'!$C$6:$L$47,10,FALSE))</f>
        <v/>
      </c>
      <c r="AC72" s="151" t="str">
        <f>IF(AC71="","",VLOOKUP(AC71,'【記載例】シフト記号表（勤務時間帯）'!$C$6:$L$47,10,FALSE))</f>
        <v/>
      </c>
      <c r="AD72" s="149" t="str">
        <f>IF(AD71="","",VLOOKUP(AD71,'【記載例】シフト記号表（勤務時間帯）'!$C$6:$L$47,10,FALSE))</f>
        <v/>
      </c>
      <c r="AE72" s="150" t="str">
        <f>IF(AE71="","",VLOOKUP(AE71,'【記載例】シフト記号表（勤務時間帯）'!$C$6:$L$47,10,FALSE))</f>
        <v/>
      </c>
      <c r="AF72" s="150" t="str">
        <f>IF(AF71="","",VLOOKUP(AF71,'【記載例】シフト記号表（勤務時間帯）'!$C$6:$L$47,10,FALSE))</f>
        <v/>
      </c>
      <c r="AG72" s="150" t="str">
        <f>IF(AG71="","",VLOOKUP(AG71,'【記載例】シフト記号表（勤務時間帯）'!$C$6:$L$47,10,FALSE))</f>
        <v/>
      </c>
      <c r="AH72" s="150" t="str">
        <f>IF(AH71="","",VLOOKUP(AH71,'【記載例】シフト記号表（勤務時間帯）'!$C$6:$L$47,10,FALSE))</f>
        <v/>
      </c>
      <c r="AI72" s="150" t="str">
        <f>IF(AI71="","",VLOOKUP(AI71,'【記載例】シフト記号表（勤務時間帯）'!$C$6:$L$47,10,FALSE))</f>
        <v/>
      </c>
      <c r="AJ72" s="151" t="str">
        <f>IF(AJ71="","",VLOOKUP(AJ71,'【記載例】シフト記号表（勤務時間帯）'!$C$6:$L$47,10,FALSE))</f>
        <v/>
      </c>
      <c r="AK72" s="149" t="str">
        <f>IF(AK71="","",VLOOKUP(AK71,'【記載例】シフト記号表（勤務時間帯）'!$C$6:$L$47,10,FALSE))</f>
        <v/>
      </c>
      <c r="AL72" s="150" t="str">
        <f>IF(AL71="","",VLOOKUP(AL71,'【記載例】シフト記号表（勤務時間帯）'!$C$6:$L$47,10,FALSE))</f>
        <v/>
      </c>
      <c r="AM72" s="150" t="str">
        <f>IF(AM71="","",VLOOKUP(AM71,'【記載例】シフト記号表（勤務時間帯）'!$C$6:$L$47,10,FALSE))</f>
        <v/>
      </c>
      <c r="AN72" s="150" t="str">
        <f>IF(AN71="","",VLOOKUP(AN71,'【記載例】シフト記号表（勤務時間帯）'!$C$6:$L$47,10,FALSE))</f>
        <v/>
      </c>
      <c r="AO72" s="150" t="str">
        <f>IF(AO71="","",VLOOKUP(AO71,'【記載例】シフト記号表（勤務時間帯）'!$C$6:$L$47,10,FALSE))</f>
        <v/>
      </c>
      <c r="AP72" s="150" t="str">
        <f>IF(AP71="","",VLOOKUP(AP71,'【記載例】シフト記号表（勤務時間帯）'!$C$6:$L$47,10,FALSE))</f>
        <v/>
      </c>
      <c r="AQ72" s="151" t="str">
        <f>IF(AQ71="","",VLOOKUP(AQ71,'【記載例】シフト記号表（勤務時間帯）'!$C$6:$L$47,10,FALSE))</f>
        <v/>
      </c>
      <c r="AR72" s="149" t="str">
        <f>IF(AR71="","",VLOOKUP(AR71,'【記載例】シフト記号表（勤務時間帯）'!$C$6:$L$47,10,FALSE))</f>
        <v/>
      </c>
      <c r="AS72" s="150" t="str">
        <f>IF(AS71="","",VLOOKUP(AS71,'【記載例】シフト記号表（勤務時間帯）'!$C$6:$L$47,10,FALSE))</f>
        <v/>
      </c>
      <c r="AT72" s="150" t="str">
        <f>IF(AT71="","",VLOOKUP(AT71,'【記載例】シフト記号表（勤務時間帯）'!$C$6:$L$47,10,FALSE))</f>
        <v/>
      </c>
      <c r="AU72" s="150" t="str">
        <f>IF(AU71="","",VLOOKUP(AU71,'【記載例】シフト記号表（勤務時間帯）'!$C$6:$L$47,10,FALSE))</f>
        <v/>
      </c>
      <c r="AV72" s="150" t="str">
        <f>IF(AV71="","",VLOOKUP(AV71,'【記載例】シフト記号表（勤務時間帯）'!$C$6:$L$47,10,FALSE))</f>
        <v/>
      </c>
      <c r="AW72" s="150" t="str">
        <f>IF(AW71="","",VLOOKUP(AW71,'【記載例】シフト記号表（勤務時間帯）'!$C$6:$L$47,10,FALSE))</f>
        <v/>
      </c>
      <c r="AX72" s="151" t="str">
        <f>IF(AX71="","",VLOOKUP(AX71,'【記載例】シフト記号表（勤務時間帯）'!$C$6:$L$47,10,FALSE))</f>
        <v/>
      </c>
      <c r="AY72" s="149" t="str">
        <f>IF(AY71="","",VLOOKUP(AY71,'【記載例】シフト記号表（勤務時間帯）'!$C$6:$L$47,10,FALSE))</f>
        <v/>
      </c>
      <c r="AZ72" s="150" t="str">
        <f>IF(AZ71="","",VLOOKUP(AZ71,'【記載例】シフト記号表（勤務時間帯）'!$C$6:$L$47,10,FALSE))</f>
        <v/>
      </c>
      <c r="BA72" s="150" t="str">
        <f>IF(BA71="","",VLOOKUP(BA71,'【記載例】シフト記号表（勤務時間帯）'!$C$6:$L$47,10,FALSE))</f>
        <v/>
      </c>
      <c r="BB72" s="310">
        <f>IF($BE$3="４週",SUM(W72:AX72),IF($BE$3="暦月",SUM(W72:BA72),""))</f>
        <v>0</v>
      </c>
      <c r="BC72" s="311"/>
      <c r="BD72" s="312">
        <f>IF($BE$3="４週",BB72/4,IF($BE$3="暦月",(BB72/($BE$8/7)),""))</f>
        <v>0</v>
      </c>
      <c r="BE72" s="311"/>
      <c r="BF72" s="307"/>
      <c r="BG72" s="308"/>
      <c r="BH72" s="308"/>
      <c r="BI72" s="308"/>
      <c r="BJ72" s="309"/>
    </row>
    <row r="73" spans="2:62" ht="20.25" customHeight="1" x14ac:dyDescent="0.4">
      <c r="B73" s="261">
        <f>B71+1</f>
        <v>30</v>
      </c>
      <c r="C73" s="263"/>
      <c r="D73" s="264"/>
      <c r="E73" s="141"/>
      <c r="F73" s="142"/>
      <c r="G73" s="141"/>
      <c r="H73" s="142"/>
      <c r="I73" s="267"/>
      <c r="J73" s="268"/>
      <c r="K73" s="271"/>
      <c r="L73" s="272"/>
      <c r="M73" s="272"/>
      <c r="N73" s="264"/>
      <c r="O73" s="245"/>
      <c r="P73" s="246"/>
      <c r="Q73" s="246"/>
      <c r="R73" s="246"/>
      <c r="S73" s="247"/>
      <c r="T73" s="115" t="s">
        <v>18</v>
      </c>
      <c r="U73" s="116"/>
      <c r="V73" s="117"/>
      <c r="W73" s="99"/>
      <c r="X73" s="100"/>
      <c r="Y73" s="100"/>
      <c r="Z73" s="100"/>
      <c r="AA73" s="100"/>
      <c r="AB73" s="100"/>
      <c r="AC73" s="101"/>
      <c r="AD73" s="99"/>
      <c r="AE73" s="100"/>
      <c r="AF73" s="100"/>
      <c r="AG73" s="100"/>
      <c r="AH73" s="100"/>
      <c r="AI73" s="100"/>
      <c r="AJ73" s="101"/>
      <c r="AK73" s="99"/>
      <c r="AL73" s="100"/>
      <c r="AM73" s="100"/>
      <c r="AN73" s="100"/>
      <c r="AO73" s="100"/>
      <c r="AP73" s="100"/>
      <c r="AQ73" s="101"/>
      <c r="AR73" s="99"/>
      <c r="AS73" s="100"/>
      <c r="AT73" s="100"/>
      <c r="AU73" s="100"/>
      <c r="AV73" s="100"/>
      <c r="AW73" s="100"/>
      <c r="AX73" s="101"/>
      <c r="AY73" s="99"/>
      <c r="AZ73" s="100"/>
      <c r="BA73" s="102"/>
      <c r="BB73" s="248"/>
      <c r="BC73" s="249"/>
      <c r="BD73" s="250"/>
      <c r="BE73" s="251"/>
      <c r="BF73" s="252"/>
      <c r="BG73" s="253"/>
      <c r="BH73" s="253"/>
      <c r="BI73" s="253"/>
      <c r="BJ73" s="254"/>
    </row>
    <row r="74" spans="2:62" ht="20.25" customHeight="1" thickBot="1" x14ac:dyDescent="0.45">
      <c r="B74" s="300"/>
      <c r="C74" s="301"/>
      <c r="D74" s="302"/>
      <c r="E74" s="165"/>
      <c r="F74" s="166">
        <f>C74</f>
        <v>0</v>
      </c>
      <c r="G74" s="165"/>
      <c r="H74" s="166">
        <f>I74</f>
        <v>0</v>
      </c>
      <c r="I74" s="303"/>
      <c r="J74" s="304"/>
      <c r="K74" s="305"/>
      <c r="L74" s="306"/>
      <c r="M74" s="306"/>
      <c r="N74" s="302"/>
      <c r="O74" s="291"/>
      <c r="P74" s="292"/>
      <c r="Q74" s="292"/>
      <c r="R74" s="292"/>
      <c r="S74" s="293"/>
      <c r="T74" s="167" t="s">
        <v>134</v>
      </c>
      <c r="U74" s="168"/>
      <c r="V74" s="169"/>
      <c r="W74" s="152" t="str">
        <f>IF(W73="","",VLOOKUP(W73,'【記載例】シフト記号表（勤務時間帯）'!$C$6:$L$47,10,FALSE))</f>
        <v/>
      </c>
      <c r="X74" s="153" t="str">
        <f>IF(X73="","",VLOOKUP(X73,'【記載例】シフト記号表（勤務時間帯）'!$C$6:$L$47,10,FALSE))</f>
        <v/>
      </c>
      <c r="Y74" s="153" t="str">
        <f>IF(Y73="","",VLOOKUP(Y73,'【記載例】シフト記号表（勤務時間帯）'!$C$6:$L$47,10,FALSE))</f>
        <v/>
      </c>
      <c r="Z74" s="153" t="str">
        <f>IF(Z73="","",VLOOKUP(Z73,'【記載例】シフト記号表（勤務時間帯）'!$C$6:$L$47,10,FALSE))</f>
        <v/>
      </c>
      <c r="AA74" s="153" t="str">
        <f>IF(AA73="","",VLOOKUP(AA73,'【記載例】シフト記号表（勤務時間帯）'!$C$6:$L$47,10,FALSE))</f>
        <v/>
      </c>
      <c r="AB74" s="153" t="str">
        <f>IF(AB73="","",VLOOKUP(AB73,'【記載例】シフト記号表（勤務時間帯）'!$C$6:$L$47,10,FALSE))</f>
        <v/>
      </c>
      <c r="AC74" s="154" t="str">
        <f>IF(AC73="","",VLOOKUP(AC73,'【記載例】シフト記号表（勤務時間帯）'!$C$6:$L$47,10,FALSE))</f>
        <v/>
      </c>
      <c r="AD74" s="152" t="str">
        <f>IF(AD73="","",VLOOKUP(AD73,'【記載例】シフト記号表（勤務時間帯）'!$C$6:$L$47,10,FALSE))</f>
        <v/>
      </c>
      <c r="AE74" s="153" t="str">
        <f>IF(AE73="","",VLOOKUP(AE73,'【記載例】シフト記号表（勤務時間帯）'!$C$6:$L$47,10,FALSE))</f>
        <v/>
      </c>
      <c r="AF74" s="153" t="str">
        <f>IF(AF73="","",VLOOKUP(AF73,'【記載例】シフト記号表（勤務時間帯）'!$C$6:$L$47,10,FALSE))</f>
        <v/>
      </c>
      <c r="AG74" s="153" t="str">
        <f>IF(AG73="","",VLOOKUP(AG73,'【記載例】シフト記号表（勤務時間帯）'!$C$6:$L$47,10,FALSE))</f>
        <v/>
      </c>
      <c r="AH74" s="153" t="str">
        <f>IF(AH73="","",VLOOKUP(AH73,'【記載例】シフト記号表（勤務時間帯）'!$C$6:$L$47,10,FALSE))</f>
        <v/>
      </c>
      <c r="AI74" s="153" t="str">
        <f>IF(AI73="","",VLOOKUP(AI73,'【記載例】シフト記号表（勤務時間帯）'!$C$6:$L$47,10,FALSE))</f>
        <v/>
      </c>
      <c r="AJ74" s="154" t="str">
        <f>IF(AJ73="","",VLOOKUP(AJ73,'【記載例】シフト記号表（勤務時間帯）'!$C$6:$L$47,10,FALSE))</f>
        <v/>
      </c>
      <c r="AK74" s="152" t="str">
        <f>IF(AK73="","",VLOOKUP(AK73,'【記載例】シフト記号表（勤務時間帯）'!$C$6:$L$47,10,FALSE))</f>
        <v/>
      </c>
      <c r="AL74" s="153" t="str">
        <f>IF(AL73="","",VLOOKUP(AL73,'【記載例】シフト記号表（勤務時間帯）'!$C$6:$L$47,10,FALSE))</f>
        <v/>
      </c>
      <c r="AM74" s="153" t="str">
        <f>IF(AM73="","",VLOOKUP(AM73,'【記載例】シフト記号表（勤務時間帯）'!$C$6:$L$47,10,FALSE))</f>
        <v/>
      </c>
      <c r="AN74" s="153" t="str">
        <f>IF(AN73="","",VLOOKUP(AN73,'【記載例】シフト記号表（勤務時間帯）'!$C$6:$L$47,10,FALSE))</f>
        <v/>
      </c>
      <c r="AO74" s="153" t="str">
        <f>IF(AO73="","",VLOOKUP(AO73,'【記載例】シフト記号表（勤務時間帯）'!$C$6:$L$47,10,FALSE))</f>
        <v/>
      </c>
      <c r="AP74" s="153" t="str">
        <f>IF(AP73="","",VLOOKUP(AP73,'【記載例】シフト記号表（勤務時間帯）'!$C$6:$L$47,10,FALSE))</f>
        <v/>
      </c>
      <c r="AQ74" s="154" t="str">
        <f>IF(AQ73="","",VLOOKUP(AQ73,'【記載例】シフト記号表（勤務時間帯）'!$C$6:$L$47,10,FALSE))</f>
        <v/>
      </c>
      <c r="AR74" s="152" t="str">
        <f>IF(AR73="","",VLOOKUP(AR73,'【記載例】シフト記号表（勤務時間帯）'!$C$6:$L$47,10,FALSE))</f>
        <v/>
      </c>
      <c r="AS74" s="153" t="str">
        <f>IF(AS73="","",VLOOKUP(AS73,'【記載例】シフト記号表（勤務時間帯）'!$C$6:$L$47,10,FALSE))</f>
        <v/>
      </c>
      <c r="AT74" s="153" t="str">
        <f>IF(AT73="","",VLOOKUP(AT73,'【記載例】シフト記号表（勤務時間帯）'!$C$6:$L$47,10,FALSE))</f>
        <v/>
      </c>
      <c r="AU74" s="153" t="str">
        <f>IF(AU73="","",VLOOKUP(AU73,'【記載例】シフト記号表（勤務時間帯）'!$C$6:$L$47,10,FALSE))</f>
        <v/>
      </c>
      <c r="AV74" s="153" t="str">
        <f>IF(AV73="","",VLOOKUP(AV73,'【記載例】シフト記号表（勤務時間帯）'!$C$6:$L$47,10,FALSE))</f>
        <v/>
      </c>
      <c r="AW74" s="153" t="str">
        <f>IF(AW73="","",VLOOKUP(AW73,'【記載例】シフト記号表（勤務時間帯）'!$C$6:$L$47,10,FALSE))</f>
        <v/>
      </c>
      <c r="AX74" s="154" t="str">
        <f>IF(AX73="","",VLOOKUP(AX73,'【記載例】シフト記号表（勤務時間帯）'!$C$6:$L$47,10,FALSE))</f>
        <v/>
      </c>
      <c r="AY74" s="152" t="str">
        <f>IF(AY73="","",VLOOKUP(AY73,'【記載例】シフト記号表（勤務時間帯）'!$C$6:$L$47,10,FALSE))</f>
        <v/>
      </c>
      <c r="AZ74" s="153" t="str">
        <f>IF(AZ73="","",VLOOKUP(AZ73,'【記載例】シフト記号表（勤務時間帯）'!$C$6:$L$47,10,FALSE))</f>
        <v/>
      </c>
      <c r="BA74" s="164" t="str">
        <f>IF(BA73="","",VLOOKUP(BA73,'【記載例】シフト記号表（勤務時間帯）'!$C$6:$L$47,10,FALSE))</f>
        <v/>
      </c>
      <c r="BB74" s="297">
        <f>IF($BE$3="４週",SUM(W74:AX74),IF($BE$3="暦月",SUM(W74:BA74),""))</f>
        <v>0</v>
      </c>
      <c r="BC74" s="298"/>
      <c r="BD74" s="299">
        <f>IF($BE$3="４週",BB74/4,IF($BE$3="暦月",(BB74/($BE$8/7)),""))</f>
        <v>0</v>
      </c>
      <c r="BE74" s="298"/>
      <c r="BF74" s="294"/>
      <c r="BG74" s="295"/>
      <c r="BH74" s="295"/>
      <c r="BI74" s="295"/>
      <c r="BJ74" s="296"/>
    </row>
    <row r="75" spans="2:62" ht="20.25" customHeight="1" x14ac:dyDescent="0.4"/>
    <row r="76" spans="2:62" ht="20.25" customHeight="1" x14ac:dyDescent="0.4"/>
    <row r="77" spans="2:62" ht="20.25" customHeight="1" x14ac:dyDescent="0.4"/>
    <row r="78" spans="2:62" ht="20.25" customHeight="1" x14ac:dyDescent="0.4"/>
    <row r="79" spans="2:62" ht="20.25" customHeight="1" x14ac:dyDescent="0.4"/>
    <row r="80" spans="2:62"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114" spans="1:59" x14ac:dyDescent="0.4">
      <c r="AQ114" s="13"/>
      <c r="AR114" s="13"/>
      <c r="AS114" s="13"/>
      <c r="AT114" s="13"/>
      <c r="AU114" s="13"/>
      <c r="AV114" s="13"/>
    </row>
    <row r="115" spans="1:59" x14ac:dyDescent="0.4">
      <c r="AQ115" s="13"/>
      <c r="AR115" s="13"/>
      <c r="AS115" s="13"/>
      <c r="AT115" s="13"/>
      <c r="AU115" s="13"/>
      <c r="AV115" s="13"/>
    </row>
    <row r="117" spans="1:59" x14ac:dyDescent="0.4">
      <c r="AW117" s="13"/>
      <c r="AX117" s="13"/>
      <c r="AY117" s="13"/>
      <c r="AZ117" s="10"/>
      <c r="BA117" s="10"/>
      <c r="BB117" s="10"/>
      <c r="BC117" s="10"/>
      <c r="BD117" s="10"/>
      <c r="BE117" s="10"/>
    </row>
    <row r="118" spans="1:59" x14ac:dyDescent="0.4">
      <c r="AW118" s="13"/>
      <c r="AX118" s="13"/>
      <c r="AY118" s="13"/>
      <c r="AZ118" s="10"/>
      <c r="BA118" s="10"/>
      <c r="BB118" s="10"/>
      <c r="BC118" s="10"/>
      <c r="BD118" s="10"/>
      <c r="BE118" s="10"/>
    </row>
    <row r="121" spans="1:59" x14ac:dyDescent="0.4">
      <c r="A121" s="11"/>
      <c r="B121" s="11"/>
      <c r="C121" s="12"/>
      <c r="D121" s="12"/>
      <c r="E121" s="12"/>
      <c r="F121" s="12"/>
      <c r="G121" s="12"/>
      <c r="H121" s="12"/>
      <c r="I121" s="12"/>
      <c r="J121" s="12"/>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BF121" s="10"/>
      <c r="BG121" s="10"/>
    </row>
    <row r="122" spans="1:59" x14ac:dyDescent="0.4">
      <c r="A122" s="11"/>
      <c r="B122" s="11"/>
      <c r="C122" s="12"/>
      <c r="D122" s="12"/>
      <c r="E122" s="12"/>
      <c r="F122" s="12"/>
      <c r="G122" s="12"/>
      <c r="H122" s="12"/>
      <c r="I122" s="12"/>
      <c r="J122" s="12"/>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BF122" s="10"/>
      <c r="BG122" s="10"/>
    </row>
    <row r="123" spans="1:59" x14ac:dyDescent="0.4">
      <c r="A123" s="11"/>
      <c r="B123" s="11"/>
      <c r="C123" s="14"/>
      <c r="D123" s="14"/>
      <c r="E123" s="14"/>
      <c r="F123" s="14"/>
      <c r="G123" s="14"/>
      <c r="H123" s="14"/>
      <c r="I123" s="14"/>
      <c r="J123" s="14"/>
      <c r="K123" s="12"/>
      <c r="L123" s="12"/>
      <c r="M123" s="11"/>
      <c r="N123" s="11"/>
      <c r="O123" s="11"/>
      <c r="P123" s="11"/>
      <c r="Q123" s="11"/>
      <c r="R123" s="11"/>
    </row>
    <row r="124" spans="1:59" x14ac:dyDescent="0.4">
      <c r="A124" s="11"/>
      <c r="B124" s="11"/>
      <c r="C124" s="14"/>
      <c r="D124" s="14"/>
      <c r="E124" s="14"/>
      <c r="F124" s="14"/>
      <c r="G124" s="14"/>
      <c r="H124" s="14"/>
      <c r="I124" s="14"/>
      <c r="J124" s="14"/>
      <c r="K124" s="12"/>
      <c r="L124" s="12"/>
      <c r="M124" s="11"/>
      <c r="N124" s="11"/>
      <c r="O124" s="11"/>
      <c r="P124" s="11"/>
      <c r="Q124" s="11"/>
      <c r="R124" s="11"/>
    </row>
    <row r="125" spans="1:59" x14ac:dyDescent="0.4">
      <c r="C125" s="3"/>
      <c r="D125" s="3"/>
      <c r="E125" s="3"/>
      <c r="F125" s="3"/>
      <c r="G125" s="3"/>
      <c r="H125" s="3"/>
      <c r="I125" s="3"/>
      <c r="J125" s="3"/>
    </row>
    <row r="126" spans="1:59" x14ac:dyDescent="0.4">
      <c r="C126" s="3"/>
      <c r="D126" s="3"/>
      <c r="E126" s="3"/>
      <c r="F126" s="3"/>
      <c r="G126" s="3"/>
      <c r="H126" s="3"/>
      <c r="I126" s="3"/>
      <c r="J126" s="3"/>
    </row>
    <row r="127" spans="1:59" x14ac:dyDescent="0.4">
      <c r="C127" s="3"/>
      <c r="D127" s="3"/>
      <c r="E127" s="3"/>
      <c r="F127" s="3"/>
      <c r="G127" s="3"/>
      <c r="H127" s="3"/>
      <c r="I127" s="3"/>
      <c r="J127" s="3"/>
    </row>
    <row r="128" spans="1:59" x14ac:dyDescent="0.4">
      <c r="C128" s="3"/>
      <c r="D128" s="3"/>
      <c r="E128" s="3"/>
      <c r="F128" s="3"/>
      <c r="G128" s="3"/>
      <c r="H128" s="3"/>
      <c r="I128" s="3"/>
      <c r="J128" s="3"/>
    </row>
  </sheetData>
  <sheetProtection sheet="1" insertRows="0" deleteRows="0"/>
  <mergeCells count="324">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59:BJ60"/>
    <mergeCell ref="BB60:BC60"/>
    <mergeCell ref="BD60:BE60"/>
    <mergeCell ref="BF37:BJ38"/>
    <mergeCell ref="BB38:BC38"/>
    <mergeCell ref="BD38:BE38"/>
    <mergeCell ref="BF39:BJ40"/>
    <mergeCell ref="BB40:BC40"/>
    <mergeCell ref="BD40:BE40"/>
    <mergeCell ref="BF41:BJ42"/>
    <mergeCell ref="BF55:BJ56"/>
    <mergeCell ref="BB56:BC56"/>
    <mergeCell ref="BD56:BE56"/>
    <mergeCell ref="BB37:BC37"/>
    <mergeCell ref="BD37:BE37"/>
    <mergeCell ref="BB39:BC39"/>
    <mergeCell ref="BD39:BE39"/>
    <mergeCell ref="BB53:BC53"/>
    <mergeCell ref="BD53:BE53"/>
    <mergeCell ref="BB59:BC59"/>
    <mergeCell ref="BD59:BE59"/>
    <mergeCell ref="I37:J38"/>
    <mergeCell ref="I39:J40"/>
    <mergeCell ref="K37:N38"/>
    <mergeCell ref="K39:N40"/>
    <mergeCell ref="BF57:BJ58"/>
    <mergeCell ref="BB58:BC58"/>
    <mergeCell ref="BD58:BE58"/>
    <mergeCell ref="BB45:BC45"/>
    <mergeCell ref="BD45:BE45"/>
    <mergeCell ref="BF43:BJ44"/>
    <mergeCell ref="BF45:BJ46"/>
    <mergeCell ref="BB46:BC46"/>
    <mergeCell ref="BD46:BE46"/>
    <mergeCell ref="BB41:BC41"/>
    <mergeCell ref="BD41:BE41"/>
    <mergeCell ref="BB42:BC42"/>
    <mergeCell ref="BD42:BE42"/>
    <mergeCell ref="I41:J42"/>
    <mergeCell ref="K41:N42"/>
    <mergeCell ref="BB43:BC43"/>
    <mergeCell ref="BD43:BE43"/>
    <mergeCell ref="I43:J44"/>
    <mergeCell ref="BB44:BC44"/>
    <mergeCell ref="BD44:BE44"/>
    <mergeCell ref="I45:J46"/>
    <mergeCell ref="K43:N44"/>
    <mergeCell ref="K45:N46"/>
    <mergeCell ref="BB47:BC47"/>
    <mergeCell ref="BD47:BE47"/>
    <mergeCell ref="I47:J48"/>
    <mergeCell ref="BF47:BJ48"/>
    <mergeCell ref="BB48:BC48"/>
    <mergeCell ref="BD48:BE48"/>
    <mergeCell ref="K47:N48"/>
    <mergeCell ref="I53:J54"/>
    <mergeCell ref="BF53:BJ54"/>
    <mergeCell ref="BB54:BC54"/>
    <mergeCell ref="BD54:BE54"/>
    <mergeCell ref="K53:N54"/>
    <mergeCell ref="O53:S54"/>
    <mergeCell ref="BB49:BC49"/>
    <mergeCell ref="BD49:BE49"/>
    <mergeCell ref="BB51:BC51"/>
    <mergeCell ref="BD51:BE51"/>
    <mergeCell ref="I49:J50"/>
    <mergeCell ref="BF49:BJ50"/>
    <mergeCell ref="BB50:BC50"/>
    <mergeCell ref="BD50:BE50"/>
    <mergeCell ref="BF51:BJ52"/>
    <mergeCell ref="BB52:BC52"/>
    <mergeCell ref="BD52:BE52"/>
    <mergeCell ref="I51:J52"/>
    <mergeCell ref="K49:N50"/>
    <mergeCell ref="K51:N52"/>
    <mergeCell ref="C59:D60"/>
    <mergeCell ref="I59:J60"/>
    <mergeCell ref="K59:N60"/>
    <mergeCell ref="O59:S60"/>
    <mergeCell ref="O61:S62"/>
    <mergeCell ref="BB55:BC55"/>
    <mergeCell ref="BD55:BE55"/>
    <mergeCell ref="BB57:BC57"/>
    <mergeCell ref="BD57:BE57"/>
    <mergeCell ref="I55:J56"/>
    <mergeCell ref="K55:N56"/>
    <mergeCell ref="I57:J58"/>
    <mergeCell ref="K57:N58"/>
    <mergeCell ref="O55:S56"/>
    <mergeCell ref="O57:S58"/>
    <mergeCell ref="BB62:BC62"/>
    <mergeCell ref="BD62:BE62"/>
    <mergeCell ref="BB63:BC63"/>
    <mergeCell ref="BD63:BE63"/>
    <mergeCell ref="C61:D62"/>
    <mergeCell ref="I61:J62"/>
    <mergeCell ref="K61:N62"/>
    <mergeCell ref="BF63:BJ64"/>
    <mergeCell ref="BB64:BC64"/>
    <mergeCell ref="BD64:BE64"/>
    <mergeCell ref="C63:D64"/>
    <mergeCell ref="I63:J64"/>
    <mergeCell ref="K63:N64"/>
    <mergeCell ref="O63:S64"/>
    <mergeCell ref="BB61:BC61"/>
    <mergeCell ref="BD61:BE61"/>
    <mergeCell ref="BF61:BJ62"/>
    <mergeCell ref="BF65:BJ66"/>
    <mergeCell ref="BB66:BC66"/>
    <mergeCell ref="BD66:BE66"/>
    <mergeCell ref="BB67:BC67"/>
    <mergeCell ref="BD67:BE67"/>
    <mergeCell ref="BB65:BC65"/>
    <mergeCell ref="BD65:BE65"/>
    <mergeCell ref="BF67:BJ68"/>
    <mergeCell ref="BB68:BC68"/>
    <mergeCell ref="BD68:BE68"/>
    <mergeCell ref="C65:D66"/>
    <mergeCell ref="I65:J66"/>
    <mergeCell ref="K65:N66"/>
    <mergeCell ref="O65:S66"/>
    <mergeCell ref="O67:S68"/>
    <mergeCell ref="C69:D70"/>
    <mergeCell ref="I69:J70"/>
    <mergeCell ref="K69:N70"/>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I71:J72"/>
    <mergeCell ref="K71:N72"/>
    <mergeCell ref="C73:D74"/>
    <mergeCell ref="I73:J74"/>
    <mergeCell ref="K73:N74"/>
    <mergeCell ref="O73:S74"/>
    <mergeCell ref="BB73:BC73"/>
    <mergeCell ref="BD73:BE73"/>
    <mergeCell ref="BF73:BJ74"/>
    <mergeCell ref="BB74:BC74"/>
    <mergeCell ref="BD74:BE74"/>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C15:D16"/>
    <mergeCell ref="C17:D18"/>
    <mergeCell ref="C19:D20"/>
    <mergeCell ref="C21:D22"/>
    <mergeCell ref="C23:D24"/>
    <mergeCell ref="C25:D26"/>
    <mergeCell ref="C27:D28"/>
    <mergeCell ref="C29:D30"/>
    <mergeCell ref="C31:D32"/>
    <mergeCell ref="C51:D52"/>
    <mergeCell ref="C53:D54"/>
    <mergeCell ref="C55:D56"/>
    <mergeCell ref="C57:D58"/>
    <mergeCell ref="C33:D34"/>
    <mergeCell ref="C35:D36"/>
    <mergeCell ref="C37:D38"/>
    <mergeCell ref="C39:D40"/>
    <mergeCell ref="C41:D42"/>
    <mergeCell ref="C43:D44"/>
    <mergeCell ref="C45:D46"/>
    <mergeCell ref="C47:D48"/>
    <mergeCell ref="C49:D50"/>
  </mergeCells>
  <phoneticPr fontId="2"/>
  <conditionalFormatting sqref="W16:BE16">
    <cfRule type="expression" dxfId="58" priority="77">
      <formula>INDIRECT(ADDRESS(ROW(),COLUMN()))=TRUNC(INDIRECT(ADDRESS(ROW(),COLUMN())))</formula>
    </cfRule>
  </conditionalFormatting>
  <conditionalFormatting sqref="BB18:BE18">
    <cfRule type="expression" dxfId="57" priority="76">
      <formula>INDIRECT(ADDRESS(ROW(),COLUMN()))=TRUNC(INDIRECT(ADDRESS(ROW(),COLUMN())))</formula>
    </cfRule>
  </conditionalFormatting>
  <conditionalFormatting sqref="BB20:BE20">
    <cfRule type="expression" dxfId="56" priority="74">
      <formula>INDIRECT(ADDRESS(ROW(),COLUMN()))=TRUNC(INDIRECT(ADDRESS(ROW(),COLUMN())))</formula>
    </cfRule>
  </conditionalFormatting>
  <conditionalFormatting sqref="BB22:BE22">
    <cfRule type="expression" dxfId="55" priority="73">
      <formula>INDIRECT(ADDRESS(ROW(),COLUMN()))=TRUNC(INDIRECT(ADDRESS(ROW(),COLUMN())))</formula>
    </cfRule>
  </conditionalFormatting>
  <conditionalFormatting sqref="BB24:BE24">
    <cfRule type="expression" dxfId="54" priority="72">
      <formula>INDIRECT(ADDRESS(ROW(),COLUMN()))=TRUNC(INDIRECT(ADDRESS(ROW(),COLUMN())))</formula>
    </cfRule>
  </conditionalFormatting>
  <conditionalFormatting sqref="BB26:BE26">
    <cfRule type="expression" dxfId="53" priority="71">
      <formula>INDIRECT(ADDRESS(ROW(),COLUMN()))=TRUNC(INDIRECT(ADDRESS(ROW(),COLUMN())))</formula>
    </cfRule>
  </conditionalFormatting>
  <conditionalFormatting sqref="BB28:BE28">
    <cfRule type="expression" dxfId="52" priority="70">
      <formula>INDIRECT(ADDRESS(ROW(),COLUMN()))=TRUNC(INDIRECT(ADDRESS(ROW(),COLUMN())))</formula>
    </cfRule>
  </conditionalFormatting>
  <conditionalFormatting sqref="BB30:BE30">
    <cfRule type="expression" dxfId="51" priority="69">
      <formula>INDIRECT(ADDRESS(ROW(),COLUMN()))=TRUNC(INDIRECT(ADDRESS(ROW(),COLUMN())))</formula>
    </cfRule>
  </conditionalFormatting>
  <conditionalFormatting sqref="BB32:BE32">
    <cfRule type="expression" dxfId="50" priority="68">
      <formula>INDIRECT(ADDRESS(ROW(),COLUMN()))=TRUNC(INDIRECT(ADDRESS(ROW(),COLUMN())))</formula>
    </cfRule>
  </conditionalFormatting>
  <conditionalFormatting sqref="BB34:BE34">
    <cfRule type="expression" dxfId="49" priority="67">
      <formula>INDIRECT(ADDRESS(ROW(),COLUMN()))=TRUNC(INDIRECT(ADDRESS(ROW(),COLUMN())))</formula>
    </cfRule>
  </conditionalFormatting>
  <conditionalFormatting sqref="BB36:BE36">
    <cfRule type="expression" dxfId="48" priority="66">
      <formula>INDIRECT(ADDRESS(ROW(),COLUMN()))=TRUNC(INDIRECT(ADDRESS(ROW(),COLUMN())))</formula>
    </cfRule>
  </conditionalFormatting>
  <conditionalFormatting sqref="BB38:BE38">
    <cfRule type="expression" dxfId="47" priority="65">
      <formula>INDIRECT(ADDRESS(ROW(),COLUMN()))=TRUNC(INDIRECT(ADDRESS(ROW(),COLUMN())))</formula>
    </cfRule>
  </conditionalFormatting>
  <conditionalFormatting sqref="BB40:BE40">
    <cfRule type="expression" dxfId="46" priority="64">
      <formula>INDIRECT(ADDRESS(ROW(),COLUMN()))=TRUNC(INDIRECT(ADDRESS(ROW(),COLUMN())))</formula>
    </cfRule>
  </conditionalFormatting>
  <conditionalFormatting sqref="BB42:BE42">
    <cfRule type="expression" dxfId="45" priority="63">
      <formula>INDIRECT(ADDRESS(ROW(),COLUMN()))=TRUNC(INDIRECT(ADDRESS(ROW(),COLUMN())))</formula>
    </cfRule>
  </conditionalFormatting>
  <conditionalFormatting sqref="BB44:BE44">
    <cfRule type="expression" dxfId="44" priority="62">
      <formula>INDIRECT(ADDRESS(ROW(),COLUMN()))=TRUNC(INDIRECT(ADDRESS(ROW(),COLUMN())))</formula>
    </cfRule>
  </conditionalFormatting>
  <conditionalFormatting sqref="BB46:BE46">
    <cfRule type="expression" dxfId="43" priority="61">
      <formula>INDIRECT(ADDRESS(ROW(),COLUMN()))=TRUNC(INDIRECT(ADDRESS(ROW(),COLUMN())))</formula>
    </cfRule>
  </conditionalFormatting>
  <conditionalFormatting sqref="BB48:BE48">
    <cfRule type="expression" dxfId="42" priority="60">
      <formula>INDIRECT(ADDRESS(ROW(),COLUMN()))=TRUNC(INDIRECT(ADDRESS(ROW(),COLUMN())))</formula>
    </cfRule>
  </conditionalFormatting>
  <conditionalFormatting sqref="BB50:BE50">
    <cfRule type="expression" dxfId="41" priority="59">
      <formula>INDIRECT(ADDRESS(ROW(),COLUMN()))=TRUNC(INDIRECT(ADDRESS(ROW(),COLUMN())))</formula>
    </cfRule>
  </conditionalFormatting>
  <conditionalFormatting sqref="BB52:BE52">
    <cfRule type="expression" dxfId="40" priority="58">
      <formula>INDIRECT(ADDRESS(ROW(),COLUMN()))=TRUNC(INDIRECT(ADDRESS(ROW(),COLUMN())))</formula>
    </cfRule>
  </conditionalFormatting>
  <conditionalFormatting sqref="BB54:BE54">
    <cfRule type="expression" dxfId="39" priority="57">
      <formula>INDIRECT(ADDRESS(ROW(),COLUMN()))=TRUNC(INDIRECT(ADDRESS(ROW(),COLUMN())))</formula>
    </cfRule>
  </conditionalFormatting>
  <conditionalFormatting sqref="BB56:BE56">
    <cfRule type="expression" dxfId="38" priority="56">
      <formula>INDIRECT(ADDRESS(ROW(),COLUMN()))=TRUNC(INDIRECT(ADDRESS(ROW(),COLUMN())))</formula>
    </cfRule>
  </conditionalFormatting>
  <conditionalFormatting sqref="BB58:BE58">
    <cfRule type="expression" dxfId="37" priority="55">
      <formula>INDIRECT(ADDRESS(ROW(),COLUMN()))=TRUNC(INDIRECT(ADDRESS(ROW(),COLUMN())))</formula>
    </cfRule>
  </conditionalFormatting>
  <conditionalFormatting sqref="BB60:BE60">
    <cfRule type="expression" dxfId="36" priority="54">
      <formula>INDIRECT(ADDRESS(ROW(),COLUMN()))=TRUNC(INDIRECT(ADDRESS(ROW(),COLUMN())))</formula>
    </cfRule>
  </conditionalFormatting>
  <conditionalFormatting sqref="BB62:BE62">
    <cfRule type="expression" dxfId="35" priority="53">
      <formula>INDIRECT(ADDRESS(ROW(),COLUMN()))=TRUNC(INDIRECT(ADDRESS(ROW(),COLUMN())))</formula>
    </cfRule>
  </conditionalFormatting>
  <conditionalFormatting sqref="BB64:BE64">
    <cfRule type="expression" dxfId="34" priority="52">
      <formula>INDIRECT(ADDRESS(ROW(),COLUMN()))=TRUNC(INDIRECT(ADDRESS(ROW(),COLUMN())))</formula>
    </cfRule>
  </conditionalFormatting>
  <conditionalFormatting sqref="BB66:BE66">
    <cfRule type="expression" dxfId="33" priority="51">
      <formula>INDIRECT(ADDRESS(ROW(),COLUMN()))=TRUNC(INDIRECT(ADDRESS(ROW(),COLUMN())))</formula>
    </cfRule>
  </conditionalFormatting>
  <conditionalFormatting sqref="BB68:BE68">
    <cfRule type="expression" dxfId="32" priority="50">
      <formula>INDIRECT(ADDRESS(ROW(),COLUMN()))=TRUNC(INDIRECT(ADDRESS(ROW(),COLUMN())))</formula>
    </cfRule>
  </conditionalFormatting>
  <conditionalFormatting sqref="BB70:BE70">
    <cfRule type="expression" dxfId="31" priority="49">
      <formula>INDIRECT(ADDRESS(ROW(),COLUMN()))=TRUNC(INDIRECT(ADDRESS(ROW(),COLUMN())))</formula>
    </cfRule>
  </conditionalFormatting>
  <conditionalFormatting sqref="BB72:BE72">
    <cfRule type="expression" dxfId="30" priority="48">
      <formula>INDIRECT(ADDRESS(ROW(),COLUMN()))=TRUNC(INDIRECT(ADDRESS(ROW(),COLUMN())))</formula>
    </cfRule>
  </conditionalFormatting>
  <conditionalFormatting sqref="BB74:BE74">
    <cfRule type="expression" dxfId="29" priority="41">
      <formula>INDIRECT(ADDRESS(ROW(),COLUMN()))=TRUNC(INDIRECT(ADDRESS(ROW(),COLUMN())))</formula>
    </cfRule>
  </conditionalFormatting>
  <conditionalFormatting sqref="W60:BA60">
    <cfRule type="expression" dxfId="28" priority="8">
      <formula>INDIRECT(ADDRESS(ROW(),COLUMN()))=TRUNC(INDIRECT(ADDRESS(ROW(),COLUMN())))</formula>
    </cfRule>
  </conditionalFormatting>
  <conditionalFormatting sqref="W18:BA18">
    <cfRule type="expression" dxfId="27" priority="29">
      <formula>INDIRECT(ADDRESS(ROW(),COLUMN()))=TRUNC(INDIRECT(ADDRESS(ROW(),COLUMN())))</formula>
    </cfRule>
  </conditionalFormatting>
  <conditionalFormatting sqref="W20:BA20">
    <cfRule type="expression" dxfId="26" priority="28">
      <formula>INDIRECT(ADDRESS(ROW(),COLUMN()))=TRUNC(INDIRECT(ADDRESS(ROW(),COLUMN())))</formula>
    </cfRule>
  </conditionalFormatting>
  <conditionalFormatting sqref="W22:BA22">
    <cfRule type="expression" dxfId="25" priority="27">
      <formula>INDIRECT(ADDRESS(ROW(),COLUMN()))=TRUNC(INDIRECT(ADDRESS(ROW(),COLUMN())))</formula>
    </cfRule>
  </conditionalFormatting>
  <conditionalFormatting sqref="W24:BA24">
    <cfRule type="expression" dxfId="24" priority="26">
      <formula>INDIRECT(ADDRESS(ROW(),COLUMN()))=TRUNC(INDIRECT(ADDRESS(ROW(),COLUMN())))</formula>
    </cfRule>
  </conditionalFormatting>
  <conditionalFormatting sqref="W26:BA26">
    <cfRule type="expression" dxfId="23" priority="25">
      <formula>INDIRECT(ADDRESS(ROW(),COLUMN()))=TRUNC(INDIRECT(ADDRESS(ROW(),COLUMN())))</formula>
    </cfRule>
  </conditionalFormatting>
  <conditionalFormatting sqref="W28:BA28">
    <cfRule type="expression" dxfId="22" priority="24">
      <formula>INDIRECT(ADDRESS(ROW(),COLUMN()))=TRUNC(INDIRECT(ADDRESS(ROW(),COLUMN())))</formula>
    </cfRule>
  </conditionalFormatting>
  <conditionalFormatting sqref="W30:BA30">
    <cfRule type="expression" dxfId="21" priority="23">
      <formula>INDIRECT(ADDRESS(ROW(),COLUMN()))=TRUNC(INDIRECT(ADDRESS(ROW(),COLUMN())))</formula>
    </cfRule>
  </conditionalFormatting>
  <conditionalFormatting sqref="W32:BA32">
    <cfRule type="expression" dxfId="20" priority="22">
      <formula>INDIRECT(ADDRESS(ROW(),COLUMN()))=TRUNC(INDIRECT(ADDRESS(ROW(),COLUMN())))</formula>
    </cfRule>
  </conditionalFormatting>
  <conditionalFormatting sqref="W34:BA34">
    <cfRule type="expression" dxfId="19" priority="21">
      <formula>INDIRECT(ADDRESS(ROW(),COLUMN()))=TRUNC(INDIRECT(ADDRESS(ROW(),COLUMN())))</formula>
    </cfRule>
  </conditionalFormatting>
  <conditionalFormatting sqref="W36:BA36">
    <cfRule type="expression" dxfId="18" priority="20">
      <formula>INDIRECT(ADDRESS(ROW(),COLUMN()))=TRUNC(INDIRECT(ADDRESS(ROW(),COLUMN())))</formula>
    </cfRule>
  </conditionalFormatting>
  <conditionalFormatting sqref="W38:BA38">
    <cfRule type="expression" dxfId="17" priority="19">
      <formula>INDIRECT(ADDRESS(ROW(),COLUMN()))=TRUNC(INDIRECT(ADDRESS(ROW(),COLUMN())))</formula>
    </cfRule>
  </conditionalFormatting>
  <conditionalFormatting sqref="W40:BA40">
    <cfRule type="expression" dxfId="16" priority="18">
      <formula>INDIRECT(ADDRESS(ROW(),COLUMN()))=TRUNC(INDIRECT(ADDRESS(ROW(),COLUMN())))</formula>
    </cfRule>
  </conditionalFormatting>
  <conditionalFormatting sqref="W42:BA42">
    <cfRule type="expression" dxfId="15" priority="17">
      <formula>INDIRECT(ADDRESS(ROW(),COLUMN()))=TRUNC(INDIRECT(ADDRESS(ROW(),COLUMN())))</formula>
    </cfRule>
  </conditionalFormatting>
  <conditionalFormatting sqref="W44:BA44">
    <cfRule type="expression" dxfId="14" priority="16">
      <formula>INDIRECT(ADDRESS(ROW(),COLUMN()))=TRUNC(INDIRECT(ADDRESS(ROW(),COLUMN())))</formula>
    </cfRule>
  </conditionalFormatting>
  <conditionalFormatting sqref="W46:BA46">
    <cfRule type="expression" dxfId="13" priority="15">
      <formula>INDIRECT(ADDRESS(ROW(),COLUMN()))=TRUNC(INDIRECT(ADDRESS(ROW(),COLUMN())))</formula>
    </cfRule>
  </conditionalFormatting>
  <conditionalFormatting sqref="W48:BA48">
    <cfRule type="expression" dxfId="12" priority="14">
      <formula>INDIRECT(ADDRESS(ROW(),COLUMN()))=TRUNC(INDIRECT(ADDRESS(ROW(),COLUMN())))</formula>
    </cfRule>
  </conditionalFormatting>
  <conditionalFormatting sqref="W50:BA50">
    <cfRule type="expression" dxfId="11" priority="13">
      <formula>INDIRECT(ADDRESS(ROW(),COLUMN()))=TRUNC(INDIRECT(ADDRESS(ROW(),COLUMN())))</formula>
    </cfRule>
  </conditionalFormatting>
  <conditionalFormatting sqref="W52:BA52">
    <cfRule type="expression" dxfId="10" priority="12">
      <formula>INDIRECT(ADDRESS(ROW(),COLUMN()))=TRUNC(INDIRECT(ADDRESS(ROW(),COLUMN())))</formula>
    </cfRule>
  </conditionalFormatting>
  <conditionalFormatting sqref="W54:BA54">
    <cfRule type="expression" dxfId="9" priority="11">
      <formula>INDIRECT(ADDRESS(ROW(),COLUMN()))=TRUNC(INDIRECT(ADDRESS(ROW(),COLUMN())))</formula>
    </cfRule>
  </conditionalFormatting>
  <conditionalFormatting sqref="W56:BA56">
    <cfRule type="expression" dxfId="8" priority="10">
      <formula>INDIRECT(ADDRESS(ROW(),COLUMN()))=TRUNC(INDIRECT(ADDRESS(ROW(),COLUMN())))</formula>
    </cfRule>
  </conditionalFormatting>
  <conditionalFormatting sqref="W58:BA58">
    <cfRule type="expression" dxfId="7" priority="9">
      <formula>INDIRECT(ADDRESS(ROW(),COLUMN()))=TRUNC(INDIRECT(ADDRESS(ROW(),COLUMN())))</formula>
    </cfRule>
  </conditionalFormatting>
  <conditionalFormatting sqref="W62:BA62">
    <cfRule type="expression" dxfId="6" priority="7">
      <formula>INDIRECT(ADDRESS(ROW(),COLUMN()))=TRUNC(INDIRECT(ADDRESS(ROW(),COLUMN())))</formula>
    </cfRule>
  </conditionalFormatting>
  <conditionalFormatting sqref="W64:BA64">
    <cfRule type="expression" dxfId="5" priority="6">
      <formula>INDIRECT(ADDRESS(ROW(),COLUMN()))=TRUNC(INDIRECT(ADDRESS(ROW(),COLUMN())))</formula>
    </cfRule>
  </conditionalFormatting>
  <conditionalFormatting sqref="W66:BA66">
    <cfRule type="expression" dxfId="4" priority="5">
      <formula>INDIRECT(ADDRESS(ROW(),COLUMN()))=TRUNC(INDIRECT(ADDRESS(ROW(),COLUMN())))</formula>
    </cfRule>
  </conditionalFormatting>
  <conditionalFormatting sqref="W68:BA68">
    <cfRule type="expression" dxfId="3" priority="4">
      <formula>INDIRECT(ADDRESS(ROW(),COLUMN()))=TRUNC(INDIRECT(ADDRESS(ROW(),COLUMN())))</formula>
    </cfRule>
  </conditionalFormatting>
  <conditionalFormatting sqref="W70:BA70">
    <cfRule type="expression" dxfId="2" priority="3">
      <formula>INDIRECT(ADDRESS(ROW(),COLUMN()))=TRUNC(INDIRECT(ADDRESS(ROW(),COLUMN())))</formula>
    </cfRule>
  </conditionalFormatting>
  <conditionalFormatting sqref="W72:BA72">
    <cfRule type="expression" dxfId="1" priority="2">
      <formula>INDIRECT(ADDRESS(ROW(),COLUMN()))=TRUNC(INDIRECT(ADDRESS(ROW(),COLUMN())))</formula>
    </cfRule>
  </conditionalFormatting>
  <conditionalFormatting sqref="W74:BA74">
    <cfRule type="expression" dxfId="0" priority="1">
      <formula>INDIRECT(ADDRESS(ROW(),COLUMN()))=TRUNC(INDIRECT(ADDRESS(ROW(),COLUMN())))</formula>
    </cfRule>
  </conditionalFormatting>
  <dataValidations count="8">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15:BA15 W17:BA17 W19:BA19 W21:BA21 W23:BA23 W25:BA25 W65:BA65 W73:BA73 W27:BA27 W31:BA31 W29:BA29 W33:BA33 W37:BA37 W35:BA35 W39:BA39 W43:BA43 W45:BA45 W47:BA47 W49:BA49 W53:BA53 W51:BA51 W55:BA55 W57:BA57 W59:BA59 W61:BA61 W63:BA63 W67:BA67 W69:BA69 W71:BA71 W41:BA41">
      <formula1>【記載例】シフト記号表</formula1>
    </dataValidation>
    <dataValidation type="list" allowBlank="1" showInputMessage="1" sqref="C15:D74">
      <formula1>職種</formula1>
    </dataValidation>
    <dataValidation type="list" allowBlank="1" showInputMessage="1" sqref="I15:J74">
      <formula1>"A, B, C, D"</formula1>
    </dataValidation>
    <dataValidation type="list" errorStyle="warning" allowBlank="1" showInputMessage="1" error="リストにない場合のみ、入力してください。" sqref="K15:N74">
      <formula1>INDIRECT(C15)</formula1>
    </dataValidation>
  </dataValidations>
  <printOptions horizontalCentered="1"/>
  <pageMargins left="0.15748031496062992" right="0.15748031496062992" top="0.59055118110236227" bottom="7.874015748031496E-2"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B1:N52"/>
  <sheetViews>
    <sheetView zoomScale="75" zoomScaleNormal="75" workbookViewId="0">
      <selection activeCell="H14" sqref="H14"/>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19" t="s">
        <v>34</v>
      </c>
      <c r="G4" s="319"/>
      <c r="H4" s="319"/>
      <c r="I4" s="319"/>
      <c r="J4" s="319"/>
      <c r="K4" s="319"/>
      <c r="L4" s="319"/>
      <c r="N4" s="319" t="s">
        <v>120</v>
      </c>
    </row>
    <row r="5" spans="2:14" x14ac:dyDescent="0.4">
      <c r="B5" s="78" t="s">
        <v>20</v>
      </c>
      <c r="C5" s="78" t="s">
        <v>4</v>
      </c>
      <c r="F5" s="78" t="s">
        <v>121</v>
      </c>
      <c r="G5" s="78"/>
      <c r="H5" s="78" t="s">
        <v>122</v>
      </c>
      <c r="J5" s="78" t="s">
        <v>35</v>
      </c>
      <c r="L5" s="78" t="s">
        <v>34</v>
      </c>
      <c r="N5" s="31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c r="G8" s="84" t="s">
        <v>17</v>
      </c>
      <c r="H8" s="87"/>
      <c r="I8" s="88" t="s">
        <v>37</v>
      </c>
      <c r="J8" s="87">
        <v>0</v>
      </c>
      <c r="K8" s="89" t="s">
        <v>2</v>
      </c>
      <c r="L8" s="90" t="str">
        <f>IF(OR(F8="",H8=""),"",(H8+IF(F8&gt;H8,1,0)-F8-J8)*24)</f>
        <v/>
      </c>
      <c r="N8" s="91"/>
    </row>
    <row r="9" spans="2:14" x14ac:dyDescent="0.4">
      <c r="B9" s="84">
        <v>4</v>
      </c>
      <c r="C9" s="85" t="s">
        <v>41</v>
      </c>
      <c r="D9" s="86" t="str">
        <f t="shared" si="0"/>
        <v>d</v>
      </c>
      <c r="E9" s="84" t="s">
        <v>16</v>
      </c>
      <c r="F9" s="87"/>
      <c r="G9" s="84" t="s">
        <v>17</v>
      </c>
      <c r="H9" s="87"/>
      <c r="I9" s="88" t="s">
        <v>37</v>
      </c>
      <c r="J9" s="87">
        <v>0</v>
      </c>
      <c r="K9" s="89" t="s">
        <v>2</v>
      </c>
      <c r="L9" s="90" t="str">
        <f>IF(OR(F9="",H9=""),"",(H9+IF(F9&gt;H9,1,0)-F9-J9)*24)</f>
        <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v>0.29166666666666669</v>
      </c>
      <c r="G39" s="84" t="s">
        <v>17</v>
      </c>
      <c r="H39" s="87">
        <v>0.39583333333333331</v>
      </c>
      <c r="I39" s="88" t="s">
        <v>37</v>
      </c>
      <c r="J39" s="87">
        <v>0</v>
      </c>
      <c r="K39" s="89" t="s">
        <v>2</v>
      </c>
      <c r="L39" s="90">
        <f t="shared" ref="L39:L40" si="2">IF(OR(F39="",H39=""),"",(H39+IF(F39&gt;H39,1,0)-F39-J39)*24)</f>
        <v>2.4999999999999991</v>
      </c>
      <c r="N39" s="91"/>
    </row>
    <row r="40" spans="2:14" x14ac:dyDescent="0.4">
      <c r="B40" s="84"/>
      <c r="C40" s="94" t="s">
        <v>36</v>
      </c>
      <c r="D40" s="86"/>
      <c r="E40" s="84" t="s">
        <v>16</v>
      </c>
      <c r="F40" s="87">
        <v>0.6875</v>
      </c>
      <c r="G40" s="84" t="s">
        <v>17</v>
      </c>
      <c r="H40" s="87">
        <v>0.83333333333333337</v>
      </c>
      <c r="I40" s="88" t="s">
        <v>37</v>
      </c>
      <c r="J40" s="87">
        <v>0</v>
      </c>
      <c r="K40" s="89" t="s">
        <v>2</v>
      </c>
      <c r="L40" s="90">
        <f t="shared" si="2"/>
        <v>3.5000000000000009</v>
      </c>
      <c r="N40" s="91"/>
    </row>
    <row r="41" spans="2:14" x14ac:dyDescent="0.4">
      <c r="B41" s="84"/>
      <c r="C41" s="95" t="s">
        <v>36</v>
      </c>
      <c r="D41" s="86" t="str">
        <f>C39</f>
        <v>ag</v>
      </c>
      <c r="E41" s="84" t="s">
        <v>16</v>
      </c>
      <c r="F41" s="87" t="s">
        <v>36</v>
      </c>
      <c r="G41" s="84" t="s">
        <v>17</v>
      </c>
      <c r="H41" s="87" t="s">
        <v>36</v>
      </c>
      <c r="I41" s="88" t="s">
        <v>37</v>
      </c>
      <c r="J41" s="87" t="s">
        <v>36</v>
      </c>
      <c r="K41" s="89" t="s">
        <v>2</v>
      </c>
      <c r="L41" s="90">
        <f>IF(OR(L39="",L40=""),"",L39+L40)</f>
        <v>6</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N52"/>
  <sheetViews>
    <sheetView zoomScale="75" zoomScaleNormal="75" workbookViewId="0">
      <selection activeCell="AT2" sqref="AT2:BI2"/>
    </sheetView>
  </sheetViews>
  <sheetFormatPr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32</v>
      </c>
    </row>
    <row r="2" spans="2:14" x14ac:dyDescent="0.4">
      <c r="B2" s="80" t="s">
        <v>33</v>
      </c>
      <c r="F2" s="81"/>
      <c r="G2" s="82"/>
      <c r="H2" s="82"/>
      <c r="I2" s="82"/>
      <c r="J2" s="83"/>
      <c r="K2" s="82"/>
      <c r="L2" s="82"/>
    </row>
    <row r="3" spans="2:14" x14ac:dyDescent="0.4">
      <c r="B3" s="81" t="s">
        <v>114</v>
      </c>
      <c r="F3" s="83" t="s">
        <v>115</v>
      </c>
      <c r="G3" s="82"/>
      <c r="H3" s="82"/>
      <c r="I3" s="82"/>
      <c r="J3" s="83"/>
      <c r="K3" s="82"/>
      <c r="L3" s="82"/>
    </row>
    <row r="4" spans="2:14" x14ac:dyDescent="0.4">
      <c r="B4" s="80"/>
      <c r="F4" s="319" t="s">
        <v>34</v>
      </c>
      <c r="G4" s="319"/>
      <c r="H4" s="319"/>
      <c r="I4" s="319"/>
      <c r="J4" s="319"/>
      <c r="K4" s="319"/>
      <c r="L4" s="319"/>
      <c r="N4" s="319" t="s">
        <v>120</v>
      </c>
    </row>
    <row r="5" spans="2:14" x14ac:dyDescent="0.4">
      <c r="B5" s="78" t="s">
        <v>20</v>
      </c>
      <c r="C5" s="78" t="s">
        <v>4</v>
      </c>
      <c r="F5" s="78" t="s">
        <v>121</v>
      </c>
      <c r="G5" s="78"/>
      <c r="H5" s="78" t="s">
        <v>122</v>
      </c>
      <c r="J5" s="78" t="s">
        <v>35</v>
      </c>
      <c r="L5" s="78" t="s">
        <v>34</v>
      </c>
      <c r="N5" s="319"/>
    </row>
    <row r="6" spans="2:14" x14ac:dyDescent="0.4">
      <c r="B6" s="84">
        <v>1</v>
      </c>
      <c r="C6" s="85" t="s">
        <v>38</v>
      </c>
      <c r="D6" s="86" t="str">
        <f>C6</f>
        <v>a</v>
      </c>
      <c r="E6" s="84" t="s">
        <v>16</v>
      </c>
      <c r="F6" s="87">
        <v>0.375</v>
      </c>
      <c r="G6" s="84" t="s">
        <v>17</v>
      </c>
      <c r="H6" s="87">
        <v>0.75</v>
      </c>
      <c r="I6" s="88" t="s">
        <v>37</v>
      </c>
      <c r="J6" s="87">
        <v>4.1666666666666664E-2</v>
      </c>
      <c r="K6" s="89" t="s">
        <v>2</v>
      </c>
      <c r="L6" s="90">
        <f>IF(OR(F6="",H6=""),"",(H6+IF(F6&gt;H6,1,0)-F6-J6)*24)</f>
        <v>8</v>
      </c>
      <c r="N6" s="91"/>
    </row>
    <row r="7" spans="2:14" x14ac:dyDescent="0.4">
      <c r="B7" s="84">
        <v>2</v>
      </c>
      <c r="C7" s="85" t="s">
        <v>39</v>
      </c>
      <c r="D7" s="86" t="str">
        <f t="shared" ref="D7:D38" si="0">C7</f>
        <v>b</v>
      </c>
      <c r="E7" s="84" t="s">
        <v>16</v>
      </c>
      <c r="F7" s="87">
        <v>0.89583333333333337</v>
      </c>
      <c r="G7" s="84" t="s">
        <v>17</v>
      </c>
      <c r="H7" s="87">
        <v>0.27083333333333331</v>
      </c>
      <c r="I7" s="88" t="s">
        <v>37</v>
      </c>
      <c r="J7" s="87">
        <v>4.1666666666666664E-2</v>
      </c>
      <c r="K7" s="89" t="s">
        <v>2</v>
      </c>
      <c r="L7" s="90">
        <f>IF(OR(F7="",H7=""),"",(H7+IF(F7&gt;H7,1,0)-F7-J7)*24)</f>
        <v>7.9999999999999964</v>
      </c>
      <c r="N7" s="91"/>
    </row>
    <row r="8" spans="2:14" x14ac:dyDescent="0.4">
      <c r="B8" s="84">
        <v>3</v>
      </c>
      <c r="C8" s="85" t="s">
        <v>40</v>
      </c>
      <c r="D8" s="86" t="str">
        <f t="shared" si="0"/>
        <v>c</v>
      </c>
      <c r="E8" s="84" t="s">
        <v>16</v>
      </c>
      <c r="F8" s="87">
        <v>0.375</v>
      </c>
      <c r="G8" s="84" t="s">
        <v>17</v>
      </c>
      <c r="H8" s="87">
        <v>0.5</v>
      </c>
      <c r="I8" s="88" t="s">
        <v>37</v>
      </c>
      <c r="J8" s="87">
        <v>0</v>
      </c>
      <c r="K8" s="89" t="s">
        <v>2</v>
      </c>
      <c r="L8" s="90">
        <f>IF(OR(F8="",H8=""),"",(H8+IF(F8&gt;H8,1,0)-F8-J8)*24)</f>
        <v>3</v>
      </c>
      <c r="N8" s="91"/>
    </row>
    <row r="9" spans="2:14" x14ac:dyDescent="0.4">
      <c r="B9" s="84">
        <v>4</v>
      </c>
      <c r="C9" s="85" t="s">
        <v>41</v>
      </c>
      <c r="D9" s="86" t="str">
        <f t="shared" si="0"/>
        <v>d</v>
      </c>
      <c r="E9" s="84" t="s">
        <v>16</v>
      </c>
      <c r="F9" s="87">
        <v>0.54166666666666663</v>
      </c>
      <c r="G9" s="84" t="s">
        <v>17</v>
      </c>
      <c r="H9" s="87">
        <v>0.75</v>
      </c>
      <c r="I9" s="88" t="s">
        <v>37</v>
      </c>
      <c r="J9" s="87">
        <v>0</v>
      </c>
      <c r="K9" s="89" t="s">
        <v>2</v>
      </c>
      <c r="L9" s="90">
        <f>IF(OR(F9="",H9=""),"",(H9+IF(F9&gt;H9,1,0)-F9-J9)*24)</f>
        <v>5.0000000000000009</v>
      </c>
      <c r="N9" s="91"/>
    </row>
    <row r="10" spans="2:14" x14ac:dyDescent="0.4">
      <c r="B10" s="84">
        <v>5</v>
      </c>
      <c r="C10" s="85" t="s">
        <v>42</v>
      </c>
      <c r="D10" s="86" t="str">
        <f t="shared" si="0"/>
        <v>e</v>
      </c>
      <c r="E10" s="84" t="s">
        <v>16</v>
      </c>
      <c r="F10" s="87"/>
      <c r="G10" s="84" t="s">
        <v>17</v>
      </c>
      <c r="H10" s="87"/>
      <c r="I10" s="88" t="s">
        <v>37</v>
      </c>
      <c r="J10" s="87">
        <v>0</v>
      </c>
      <c r="K10" s="89" t="s">
        <v>2</v>
      </c>
      <c r="L10" s="90" t="str">
        <f t="shared" ref="L10:L22" si="1">IF(OR(F10="",H10=""),"",(H10+IF(F10&gt;H10,1,0)-F10-J10)*24)</f>
        <v/>
      </c>
      <c r="N10" s="91"/>
    </row>
    <row r="11" spans="2:14" x14ac:dyDescent="0.4">
      <c r="B11" s="84">
        <v>6</v>
      </c>
      <c r="C11" s="85" t="s">
        <v>43</v>
      </c>
      <c r="D11" s="86" t="str">
        <f t="shared" si="0"/>
        <v>f</v>
      </c>
      <c r="E11" s="84" t="s">
        <v>16</v>
      </c>
      <c r="F11" s="87"/>
      <c r="G11" s="84" t="s">
        <v>17</v>
      </c>
      <c r="H11" s="87"/>
      <c r="I11" s="88" t="s">
        <v>37</v>
      </c>
      <c r="J11" s="87">
        <v>0</v>
      </c>
      <c r="K11" s="89" t="s">
        <v>2</v>
      </c>
      <c r="L11" s="90" t="str">
        <f>IF(OR(F11="",H11=""),"",(H11+IF(F11&gt;H11,1,0)-F11-J11)*24)</f>
        <v/>
      </c>
      <c r="N11" s="91"/>
    </row>
    <row r="12" spans="2:14" x14ac:dyDescent="0.4">
      <c r="B12" s="84">
        <v>7</v>
      </c>
      <c r="C12" s="85" t="s">
        <v>44</v>
      </c>
      <c r="D12" s="86" t="str">
        <f t="shared" si="0"/>
        <v>g</v>
      </c>
      <c r="E12" s="84" t="s">
        <v>16</v>
      </c>
      <c r="F12" s="87"/>
      <c r="G12" s="84" t="s">
        <v>17</v>
      </c>
      <c r="H12" s="87"/>
      <c r="I12" s="88" t="s">
        <v>37</v>
      </c>
      <c r="J12" s="87">
        <v>0</v>
      </c>
      <c r="K12" s="89" t="s">
        <v>2</v>
      </c>
      <c r="L12" s="90" t="str">
        <f t="shared" si="1"/>
        <v/>
      </c>
      <c r="N12" s="91"/>
    </row>
    <row r="13" spans="2:14" x14ac:dyDescent="0.4">
      <c r="B13" s="84">
        <v>8</v>
      </c>
      <c r="C13" s="85" t="s">
        <v>45</v>
      </c>
      <c r="D13" s="86" t="str">
        <f t="shared" si="0"/>
        <v>h</v>
      </c>
      <c r="E13" s="84" t="s">
        <v>16</v>
      </c>
      <c r="F13" s="87"/>
      <c r="G13" s="84" t="s">
        <v>17</v>
      </c>
      <c r="H13" s="87"/>
      <c r="I13" s="88" t="s">
        <v>37</v>
      </c>
      <c r="J13" s="87">
        <v>0</v>
      </c>
      <c r="K13" s="89" t="s">
        <v>2</v>
      </c>
      <c r="L13" s="90" t="str">
        <f t="shared" si="1"/>
        <v/>
      </c>
      <c r="N13" s="91"/>
    </row>
    <row r="14" spans="2:14" x14ac:dyDescent="0.4">
      <c r="B14" s="84">
        <v>9</v>
      </c>
      <c r="C14" s="85" t="s">
        <v>46</v>
      </c>
      <c r="D14" s="86" t="str">
        <f t="shared" si="0"/>
        <v>i</v>
      </c>
      <c r="E14" s="84" t="s">
        <v>16</v>
      </c>
      <c r="F14" s="87"/>
      <c r="G14" s="84" t="s">
        <v>17</v>
      </c>
      <c r="H14" s="87"/>
      <c r="I14" s="88" t="s">
        <v>37</v>
      </c>
      <c r="J14" s="87">
        <v>0</v>
      </c>
      <c r="K14" s="89" t="s">
        <v>2</v>
      </c>
      <c r="L14" s="90" t="str">
        <f t="shared" si="1"/>
        <v/>
      </c>
      <c r="N14" s="91"/>
    </row>
    <row r="15" spans="2:14" x14ac:dyDescent="0.4">
      <c r="B15" s="84">
        <v>10</v>
      </c>
      <c r="C15" s="85" t="s">
        <v>47</v>
      </c>
      <c r="D15" s="86" t="str">
        <f t="shared" si="0"/>
        <v>j</v>
      </c>
      <c r="E15" s="84" t="s">
        <v>16</v>
      </c>
      <c r="F15" s="87"/>
      <c r="G15" s="84" t="s">
        <v>17</v>
      </c>
      <c r="H15" s="87"/>
      <c r="I15" s="88" t="s">
        <v>37</v>
      </c>
      <c r="J15" s="87">
        <v>0</v>
      </c>
      <c r="K15" s="89" t="s">
        <v>2</v>
      </c>
      <c r="L15" s="90" t="str">
        <f t="shared" si="1"/>
        <v/>
      </c>
      <c r="N15" s="91"/>
    </row>
    <row r="16" spans="2:14" x14ac:dyDescent="0.4">
      <c r="B16" s="84">
        <v>11</v>
      </c>
      <c r="C16" s="85" t="s">
        <v>48</v>
      </c>
      <c r="D16" s="86" t="str">
        <f t="shared" si="0"/>
        <v>k</v>
      </c>
      <c r="E16" s="84" t="s">
        <v>16</v>
      </c>
      <c r="F16" s="87"/>
      <c r="G16" s="84" t="s">
        <v>17</v>
      </c>
      <c r="H16" s="87"/>
      <c r="I16" s="88" t="s">
        <v>37</v>
      </c>
      <c r="J16" s="87">
        <v>0</v>
      </c>
      <c r="K16" s="89" t="s">
        <v>2</v>
      </c>
      <c r="L16" s="90" t="str">
        <f t="shared" si="1"/>
        <v/>
      </c>
      <c r="N16" s="91"/>
    </row>
    <row r="17" spans="2:14" x14ac:dyDescent="0.4">
      <c r="B17" s="84">
        <v>12</v>
      </c>
      <c r="C17" s="85" t="s">
        <v>49</v>
      </c>
      <c r="D17" s="86" t="str">
        <f t="shared" si="0"/>
        <v>l</v>
      </c>
      <c r="E17" s="84" t="s">
        <v>16</v>
      </c>
      <c r="F17" s="87"/>
      <c r="G17" s="84" t="s">
        <v>17</v>
      </c>
      <c r="H17" s="87"/>
      <c r="I17" s="88" t="s">
        <v>37</v>
      </c>
      <c r="J17" s="87">
        <v>0</v>
      </c>
      <c r="K17" s="89" t="s">
        <v>2</v>
      </c>
      <c r="L17" s="90" t="str">
        <f t="shared" si="1"/>
        <v/>
      </c>
      <c r="N17" s="91"/>
    </row>
    <row r="18" spans="2:14" x14ac:dyDescent="0.4">
      <c r="B18" s="84">
        <v>13</v>
      </c>
      <c r="C18" s="85" t="s">
        <v>50</v>
      </c>
      <c r="D18" s="86" t="str">
        <f t="shared" si="0"/>
        <v>m</v>
      </c>
      <c r="E18" s="84" t="s">
        <v>16</v>
      </c>
      <c r="F18" s="87"/>
      <c r="G18" s="84" t="s">
        <v>17</v>
      </c>
      <c r="H18" s="87"/>
      <c r="I18" s="88" t="s">
        <v>37</v>
      </c>
      <c r="J18" s="87">
        <v>0</v>
      </c>
      <c r="K18" s="89" t="s">
        <v>2</v>
      </c>
      <c r="L18" s="90" t="str">
        <f t="shared" si="1"/>
        <v/>
      </c>
      <c r="N18" s="91"/>
    </row>
    <row r="19" spans="2:14" x14ac:dyDescent="0.4">
      <c r="B19" s="84">
        <v>14</v>
      </c>
      <c r="C19" s="85" t="s">
        <v>51</v>
      </c>
      <c r="D19" s="86" t="str">
        <f t="shared" si="0"/>
        <v>n</v>
      </c>
      <c r="E19" s="84" t="s">
        <v>16</v>
      </c>
      <c r="F19" s="87"/>
      <c r="G19" s="84" t="s">
        <v>17</v>
      </c>
      <c r="H19" s="87"/>
      <c r="I19" s="88" t="s">
        <v>37</v>
      </c>
      <c r="J19" s="87">
        <v>0</v>
      </c>
      <c r="K19" s="89" t="s">
        <v>2</v>
      </c>
      <c r="L19" s="90" t="str">
        <f t="shared" si="1"/>
        <v/>
      </c>
      <c r="N19" s="91"/>
    </row>
    <row r="20" spans="2:14" x14ac:dyDescent="0.4">
      <c r="B20" s="84">
        <v>15</v>
      </c>
      <c r="C20" s="85" t="s">
        <v>52</v>
      </c>
      <c r="D20" s="86" t="str">
        <f t="shared" si="0"/>
        <v>o</v>
      </c>
      <c r="E20" s="84" t="s">
        <v>16</v>
      </c>
      <c r="F20" s="87"/>
      <c r="G20" s="84" t="s">
        <v>17</v>
      </c>
      <c r="H20" s="87"/>
      <c r="I20" s="88" t="s">
        <v>37</v>
      </c>
      <c r="J20" s="87">
        <v>0</v>
      </c>
      <c r="K20" s="89" t="s">
        <v>2</v>
      </c>
      <c r="L20" s="90" t="str">
        <f t="shared" si="1"/>
        <v/>
      </c>
      <c r="N20" s="91"/>
    </row>
    <row r="21" spans="2:14" x14ac:dyDescent="0.4">
      <c r="B21" s="84">
        <v>16</v>
      </c>
      <c r="C21" s="85" t="s">
        <v>53</v>
      </c>
      <c r="D21" s="86" t="str">
        <f t="shared" si="0"/>
        <v>p</v>
      </c>
      <c r="E21" s="84" t="s">
        <v>16</v>
      </c>
      <c r="F21" s="87"/>
      <c r="G21" s="84" t="s">
        <v>17</v>
      </c>
      <c r="H21" s="87"/>
      <c r="I21" s="88" t="s">
        <v>37</v>
      </c>
      <c r="J21" s="87">
        <v>0</v>
      </c>
      <c r="K21" s="89" t="s">
        <v>2</v>
      </c>
      <c r="L21" s="90" t="str">
        <f t="shared" si="1"/>
        <v/>
      </c>
      <c r="N21" s="91"/>
    </row>
    <row r="22" spans="2:14" x14ac:dyDescent="0.4">
      <c r="B22" s="84">
        <v>17</v>
      </c>
      <c r="C22" s="85" t="s">
        <v>54</v>
      </c>
      <c r="D22" s="86" t="str">
        <f t="shared" si="0"/>
        <v>q</v>
      </c>
      <c r="E22" s="84" t="s">
        <v>16</v>
      </c>
      <c r="F22" s="87"/>
      <c r="G22" s="84" t="s">
        <v>17</v>
      </c>
      <c r="H22" s="87"/>
      <c r="I22" s="88" t="s">
        <v>37</v>
      </c>
      <c r="J22" s="87">
        <v>0</v>
      </c>
      <c r="K22" s="89" t="s">
        <v>2</v>
      </c>
      <c r="L22" s="90" t="str">
        <f t="shared" si="1"/>
        <v/>
      </c>
      <c r="N22" s="91"/>
    </row>
    <row r="23" spans="2:14" x14ac:dyDescent="0.4">
      <c r="B23" s="84">
        <v>18</v>
      </c>
      <c r="C23" s="85" t="s">
        <v>55</v>
      </c>
      <c r="D23" s="86" t="str">
        <f t="shared" si="0"/>
        <v>r</v>
      </c>
      <c r="E23" s="84" t="s">
        <v>16</v>
      </c>
      <c r="F23" s="92"/>
      <c r="G23" s="84" t="s">
        <v>17</v>
      </c>
      <c r="H23" s="92"/>
      <c r="I23" s="88" t="s">
        <v>37</v>
      </c>
      <c r="J23" s="92"/>
      <c r="K23" s="89" t="s">
        <v>2</v>
      </c>
      <c r="L23" s="85">
        <v>1</v>
      </c>
      <c r="N23" s="91"/>
    </row>
    <row r="24" spans="2:14" x14ac:dyDescent="0.4">
      <c r="B24" s="84">
        <v>19</v>
      </c>
      <c r="C24" s="85" t="s">
        <v>56</v>
      </c>
      <c r="D24" s="86" t="str">
        <f t="shared" si="0"/>
        <v>s</v>
      </c>
      <c r="E24" s="84" t="s">
        <v>16</v>
      </c>
      <c r="F24" s="92"/>
      <c r="G24" s="84" t="s">
        <v>17</v>
      </c>
      <c r="H24" s="92"/>
      <c r="I24" s="88" t="s">
        <v>37</v>
      </c>
      <c r="J24" s="92"/>
      <c r="K24" s="89" t="s">
        <v>2</v>
      </c>
      <c r="L24" s="85">
        <v>2</v>
      </c>
      <c r="N24" s="91"/>
    </row>
    <row r="25" spans="2:14" x14ac:dyDescent="0.4">
      <c r="B25" s="84">
        <v>20</v>
      </c>
      <c r="C25" s="85" t="s">
        <v>57</v>
      </c>
      <c r="D25" s="86" t="str">
        <f t="shared" si="0"/>
        <v>t</v>
      </c>
      <c r="E25" s="84" t="s">
        <v>16</v>
      </c>
      <c r="F25" s="92"/>
      <c r="G25" s="84" t="s">
        <v>17</v>
      </c>
      <c r="H25" s="92"/>
      <c r="I25" s="88" t="s">
        <v>37</v>
      </c>
      <c r="J25" s="92"/>
      <c r="K25" s="89" t="s">
        <v>2</v>
      </c>
      <c r="L25" s="85">
        <v>3</v>
      </c>
      <c r="N25" s="91"/>
    </row>
    <row r="26" spans="2:14" x14ac:dyDescent="0.4">
      <c r="B26" s="84">
        <v>21</v>
      </c>
      <c r="C26" s="85" t="s">
        <v>58</v>
      </c>
      <c r="D26" s="86" t="str">
        <f t="shared" si="0"/>
        <v>u</v>
      </c>
      <c r="E26" s="84" t="s">
        <v>16</v>
      </c>
      <c r="F26" s="92"/>
      <c r="G26" s="84" t="s">
        <v>17</v>
      </c>
      <c r="H26" s="92"/>
      <c r="I26" s="88" t="s">
        <v>37</v>
      </c>
      <c r="J26" s="92"/>
      <c r="K26" s="89" t="s">
        <v>2</v>
      </c>
      <c r="L26" s="85">
        <v>4</v>
      </c>
      <c r="N26" s="91"/>
    </row>
    <row r="27" spans="2:14" x14ac:dyDescent="0.4">
      <c r="B27" s="84">
        <v>22</v>
      </c>
      <c r="C27" s="85" t="s">
        <v>59</v>
      </c>
      <c r="D27" s="86" t="str">
        <f t="shared" si="0"/>
        <v>v</v>
      </c>
      <c r="E27" s="84" t="s">
        <v>16</v>
      </c>
      <c r="F27" s="92"/>
      <c r="G27" s="84" t="s">
        <v>17</v>
      </c>
      <c r="H27" s="92"/>
      <c r="I27" s="88" t="s">
        <v>37</v>
      </c>
      <c r="J27" s="92"/>
      <c r="K27" s="89" t="s">
        <v>2</v>
      </c>
      <c r="L27" s="85">
        <v>5</v>
      </c>
      <c r="N27" s="91"/>
    </row>
    <row r="28" spans="2:14" x14ac:dyDescent="0.4">
      <c r="B28" s="84">
        <v>23</v>
      </c>
      <c r="C28" s="85" t="s">
        <v>60</v>
      </c>
      <c r="D28" s="86" t="str">
        <f t="shared" si="0"/>
        <v>w</v>
      </c>
      <c r="E28" s="84" t="s">
        <v>16</v>
      </c>
      <c r="F28" s="92"/>
      <c r="G28" s="84" t="s">
        <v>17</v>
      </c>
      <c r="H28" s="92"/>
      <c r="I28" s="88" t="s">
        <v>37</v>
      </c>
      <c r="J28" s="92"/>
      <c r="K28" s="89" t="s">
        <v>2</v>
      </c>
      <c r="L28" s="85">
        <v>6</v>
      </c>
      <c r="N28" s="91"/>
    </row>
    <row r="29" spans="2:14" x14ac:dyDescent="0.4">
      <c r="B29" s="84">
        <v>24</v>
      </c>
      <c r="C29" s="85" t="s">
        <v>61</v>
      </c>
      <c r="D29" s="86" t="str">
        <f t="shared" si="0"/>
        <v>x</v>
      </c>
      <c r="E29" s="84" t="s">
        <v>16</v>
      </c>
      <c r="F29" s="92"/>
      <c r="G29" s="84" t="s">
        <v>17</v>
      </c>
      <c r="H29" s="92"/>
      <c r="I29" s="88" t="s">
        <v>37</v>
      </c>
      <c r="J29" s="92"/>
      <c r="K29" s="89" t="s">
        <v>2</v>
      </c>
      <c r="L29" s="85">
        <v>7</v>
      </c>
      <c r="N29" s="91"/>
    </row>
    <row r="30" spans="2:14" x14ac:dyDescent="0.4">
      <c r="B30" s="84">
        <v>25</v>
      </c>
      <c r="C30" s="85" t="s">
        <v>62</v>
      </c>
      <c r="D30" s="86" t="str">
        <f t="shared" si="0"/>
        <v>y</v>
      </c>
      <c r="E30" s="84" t="s">
        <v>16</v>
      </c>
      <c r="F30" s="92"/>
      <c r="G30" s="84" t="s">
        <v>17</v>
      </c>
      <c r="H30" s="92"/>
      <c r="I30" s="88" t="s">
        <v>37</v>
      </c>
      <c r="J30" s="92"/>
      <c r="K30" s="89" t="s">
        <v>2</v>
      </c>
      <c r="L30" s="85">
        <v>8</v>
      </c>
      <c r="N30" s="91"/>
    </row>
    <row r="31" spans="2:14" x14ac:dyDescent="0.4">
      <c r="B31" s="84">
        <v>26</v>
      </c>
      <c r="C31" s="85" t="s">
        <v>63</v>
      </c>
      <c r="D31" s="86" t="str">
        <f t="shared" si="0"/>
        <v>z</v>
      </c>
      <c r="E31" s="84" t="s">
        <v>16</v>
      </c>
      <c r="F31" s="92"/>
      <c r="G31" s="84" t="s">
        <v>17</v>
      </c>
      <c r="H31" s="92"/>
      <c r="I31" s="88" t="s">
        <v>37</v>
      </c>
      <c r="J31" s="92"/>
      <c r="K31" s="89" t="s">
        <v>2</v>
      </c>
      <c r="L31" s="85">
        <v>1</v>
      </c>
      <c r="N31" s="91"/>
    </row>
    <row r="32" spans="2:14" x14ac:dyDescent="0.4">
      <c r="B32" s="84">
        <v>27</v>
      </c>
      <c r="C32" s="85" t="s">
        <v>61</v>
      </c>
      <c r="D32" s="86" t="str">
        <f t="shared" si="0"/>
        <v>x</v>
      </c>
      <c r="E32" s="84" t="s">
        <v>16</v>
      </c>
      <c r="F32" s="92"/>
      <c r="G32" s="84" t="s">
        <v>17</v>
      </c>
      <c r="H32" s="92"/>
      <c r="I32" s="88" t="s">
        <v>37</v>
      </c>
      <c r="J32" s="92"/>
      <c r="K32" s="89" t="s">
        <v>2</v>
      </c>
      <c r="L32" s="85">
        <v>2</v>
      </c>
      <c r="N32" s="91"/>
    </row>
    <row r="33" spans="2:14" x14ac:dyDescent="0.4">
      <c r="B33" s="84">
        <v>28</v>
      </c>
      <c r="C33" s="85" t="s">
        <v>64</v>
      </c>
      <c r="D33" s="86" t="str">
        <f t="shared" si="0"/>
        <v>aa</v>
      </c>
      <c r="E33" s="84" t="s">
        <v>16</v>
      </c>
      <c r="F33" s="92"/>
      <c r="G33" s="84" t="s">
        <v>17</v>
      </c>
      <c r="H33" s="92"/>
      <c r="I33" s="88" t="s">
        <v>37</v>
      </c>
      <c r="J33" s="92"/>
      <c r="K33" s="89" t="s">
        <v>2</v>
      </c>
      <c r="L33" s="85">
        <v>3</v>
      </c>
      <c r="N33" s="91"/>
    </row>
    <row r="34" spans="2:14" x14ac:dyDescent="0.4">
      <c r="B34" s="84">
        <v>29</v>
      </c>
      <c r="C34" s="85" t="s">
        <v>65</v>
      </c>
      <c r="D34" s="86" t="str">
        <f t="shared" si="0"/>
        <v>ab</v>
      </c>
      <c r="E34" s="84" t="s">
        <v>16</v>
      </c>
      <c r="F34" s="92"/>
      <c r="G34" s="84" t="s">
        <v>17</v>
      </c>
      <c r="H34" s="92"/>
      <c r="I34" s="88" t="s">
        <v>37</v>
      </c>
      <c r="J34" s="92"/>
      <c r="K34" s="89" t="s">
        <v>2</v>
      </c>
      <c r="L34" s="85">
        <v>4</v>
      </c>
      <c r="N34" s="91"/>
    </row>
    <row r="35" spans="2:14" x14ac:dyDescent="0.4">
      <c r="B35" s="84">
        <v>30</v>
      </c>
      <c r="C35" s="85" t="s">
        <v>66</v>
      </c>
      <c r="D35" s="86" t="str">
        <f t="shared" si="0"/>
        <v>ac</v>
      </c>
      <c r="E35" s="84" t="s">
        <v>16</v>
      </c>
      <c r="F35" s="92"/>
      <c r="G35" s="84" t="s">
        <v>17</v>
      </c>
      <c r="H35" s="92"/>
      <c r="I35" s="88" t="s">
        <v>37</v>
      </c>
      <c r="J35" s="92"/>
      <c r="K35" s="89" t="s">
        <v>2</v>
      </c>
      <c r="L35" s="85">
        <v>5</v>
      </c>
      <c r="N35" s="91"/>
    </row>
    <row r="36" spans="2:14" x14ac:dyDescent="0.4">
      <c r="B36" s="84">
        <v>31</v>
      </c>
      <c r="C36" s="85" t="s">
        <v>67</v>
      </c>
      <c r="D36" s="86" t="str">
        <f t="shared" si="0"/>
        <v>ad</v>
      </c>
      <c r="E36" s="84" t="s">
        <v>16</v>
      </c>
      <c r="F36" s="92"/>
      <c r="G36" s="84" t="s">
        <v>17</v>
      </c>
      <c r="H36" s="92"/>
      <c r="I36" s="88" t="s">
        <v>37</v>
      </c>
      <c r="J36" s="92"/>
      <c r="K36" s="89" t="s">
        <v>2</v>
      </c>
      <c r="L36" s="85">
        <v>6</v>
      </c>
      <c r="N36" s="91"/>
    </row>
    <row r="37" spans="2:14" x14ac:dyDescent="0.4">
      <c r="B37" s="84">
        <v>32</v>
      </c>
      <c r="C37" s="85" t="s">
        <v>68</v>
      </c>
      <c r="D37" s="86" t="str">
        <f t="shared" si="0"/>
        <v>ae</v>
      </c>
      <c r="E37" s="84" t="s">
        <v>16</v>
      </c>
      <c r="F37" s="92"/>
      <c r="G37" s="84" t="s">
        <v>17</v>
      </c>
      <c r="H37" s="92"/>
      <c r="I37" s="88" t="s">
        <v>37</v>
      </c>
      <c r="J37" s="92"/>
      <c r="K37" s="89" t="s">
        <v>2</v>
      </c>
      <c r="L37" s="85">
        <v>7</v>
      </c>
      <c r="N37" s="91"/>
    </row>
    <row r="38" spans="2:14" x14ac:dyDescent="0.4">
      <c r="B38" s="84">
        <v>33</v>
      </c>
      <c r="C38" s="85" t="s">
        <v>69</v>
      </c>
      <c r="D38" s="86" t="str">
        <f t="shared" si="0"/>
        <v>af</v>
      </c>
      <c r="E38" s="84" t="s">
        <v>16</v>
      </c>
      <c r="F38" s="92"/>
      <c r="G38" s="84" t="s">
        <v>17</v>
      </c>
      <c r="H38" s="92"/>
      <c r="I38" s="88" t="s">
        <v>37</v>
      </c>
      <c r="J38" s="92"/>
      <c r="K38" s="89" t="s">
        <v>2</v>
      </c>
      <c r="L38" s="85">
        <v>8</v>
      </c>
      <c r="N38" s="91"/>
    </row>
    <row r="39" spans="2:14" x14ac:dyDescent="0.4">
      <c r="B39" s="84">
        <v>34</v>
      </c>
      <c r="C39" s="93" t="s">
        <v>86</v>
      </c>
      <c r="D39" s="86"/>
      <c r="E39" s="84" t="s">
        <v>16</v>
      </c>
      <c r="F39" s="87"/>
      <c r="G39" s="84" t="s">
        <v>17</v>
      </c>
      <c r="H39" s="87"/>
      <c r="I39" s="88" t="s">
        <v>37</v>
      </c>
      <c r="J39" s="87">
        <v>0</v>
      </c>
      <c r="K39" s="89" t="s">
        <v>2</v>
      </c>
      <c r="L39" s="90" t="str">
        <f t="shared" ref="L39:L40" si="2">IF(OR(F39="",H39=""),"",(H39+IF(F39&gt;H39,1,0)-F39-J39)*24)</f>
        <v/>
      </c>
      <c r="N39" s="91"/>
    </row>
    <row r="40" spans="2:14" x14ac:dyDescent="0.4">
      <c r="B40" s="84"/>
      <c r="C40" s="94" t="s">
        <v>36</v>
      </c>
      <c r="D40" s="86"/>
      <c r="E40" s="84" t="s">
        <v>16</v>
      </c>
      <c r="F40" s="87"/>
      <c r="G40" s="84" t="s">
        <v>17</v>
      </c>
      <c r="H40" s="87"/>
      <c r="I40" s="88" t="s">
        <v>37</v>
      </c>
      <c r="J40" s="87">
        <v>0</v>
      </c>
      <c r="K40" s="89" t="s">
        <v>2</v>
      </c>
      <c r="L40" s="90" t="str">
        <f t="shared" si="2"/>
        <v/>
      </c>
      <c r="N40" s="91"/>
    </row>
    <row r="41" spans="2:14" x14ac:dyDescent="0.4">
      <c r="B41" s="84"/>
      <c r="C41" s="95" t="s">
        <v>36</v>
      </c>
      <c r="D41" s="86" t="str">
        <f>C39</f>
        <v>ag</v>
      </c>
      <c r="E41" s="84" t="s">
        <v>16</v>
      </c>
      <c r="F41" s="87" t="s">
        <v>36</v>
      </c>
      <c r="G41" s="84" t="s">
        <v>17</v>
      </c>
      <c r="H41" s="87" t="s">
        <v>36</v>
      </c>
      <c r="I41" s="88" t="s">
        <v>37</v>
      </c>
      <c r="J41" s="87" t="s">
        <v>36</v>
      </c>
      <c r="K41" s="89" t="s">
        <v>2</v>
      </c>
      <c r="L41" s="90" t="str">
        <f>IF(OR(L39="",L40=""),"",L39+L40)</f>
        <v/>
      </c>
      <c r="N41" s="91" t="s">
        <v>123</v>
      </c>
    </row>
    <row r="42" spans="2:14" x14ac:dyDescent="0.4">
      <c r="B42" s="84"/>
      <c r="C42" s="93" t="s">
        <v>124</v>
      </c>
      <c r="D42" s="86"/>
      <c r="E42" s="84" t="s">
        <v>16</v>
      </c>
      <c r="F42" s="87"/>
      <c r="G42" s="84" t="s">
        <v>17</v>
      </c>
      <c r="H42" s="87"/>
      <c r="I42" s="88" t="s">
        <v>37</v>
      </c>
      <c r="J42" s="87">
        <v>0</v>
      </c>
      <c r="K42" s="89" t="s">
        <v>2</v>
      </c>
      <c r="L42" s="90" t="str">
        <f t="shared" ref="L42:L43" si="3">IF(OR(F42="",H42=""),"",(H42+IF(F42&gt;H42,1,0)-F42-J42)*24)</f>
        <v/>
      </c>
      <c r="N42" s="91"/>
    </row>
    <row r="43" spans="2:14" x14ac:dyDescent="0.4">
      <c r="B43" s="84">
        <v>35</v>
      </c>
      <c r="C43" s="94" t="s">
        <v>36</v>
      </c>
      <c r="D43" s="86"/>
      <c r="E43" s="84" t="s">
        <v>16</v>
      </c>
      <c r="F43" s="87"/>
      <c r="G43" s="84" t="s">
        <v>17</v>
      </c>
      <c r="H43" s="87"/>
      <c r="I43" s="88" t="s">
        <v>37</v>
      </c>
      <c r="J43" s="87">
        <v>0</v>
      </c>
      <c r="K43" s="89" t="s">
        <v>2</v>
      </c>
      <c r="L43" s="90" t="str">
        <f t="shared" si="3"/>
        <v/>
      </c>
      <c r="N43" s="91"/>
    </row>
    <row r="44" spans="2:14" x14ac:dyDescent="0.4">
      <c r="B44" s="84"/>
      <c r="C44" s="95" t="s">
        <v>36</v>
      </c>
      <c r="D44" s="86" t="str">
        <f>C42</f>
        <v>ah</v>
      </c>
      <c r="E44" s="84" t="s">
        <v>16</v>
      </c>
      <c r="F44" s="87" t="s">
        <v>36</v>
      </c>
      <c r="G44" s="84" t="s">
        <v>17</v>
      </c>
      <c r="H44" s="87" t="s">
        <v>36</v>
      </c>
      <c r="I44" s="88" t="s">
        <v>37</v>
      </c>
      <c r="J44" s="87" t="s">
        <v>36</v>
      </c>
      <c r="K44" s="89" t="s">
        <v>2</v>
      </c>
      <c r="L44" s="90" t="str">
        <f>IF(OR(L42="",L43=""),"",L42+L43)</f>
        <v/>
      </c>
      <c r="N44" s="91" t="s">
        <v>125</v>
      </c>
    </row>
    <row r="45" spans="2:14" x14ac:dyDescent="0.4">
      <c r="B45" s="84"/>
      <c r="C45" s="93" t="s">
        <v>126</v>
      </c>
      <c r="D45" s="86"/>
      <c r="E45" s="84" t="s">
        <v>16</v>
      </c>
      <c r="F45" s="87"/>
      <c r="G45" s="84" t="s">
        <v>17</v>
      </c>
      <c r="H45" s="87"/>
      <c r="I45" s="88" t="s">
        <v>37</v>
      </c>
      <c r="J45" s="87">
        <v>0</v>
      </c>
      <c r="K45" s="89" t="s">
        <v>2</v>
      </c>
      <c r="L45" s="90" t="str">
        <f t="shared" ref="L45:L46" si="4">IF(OR(F45="",H45=""),"",(H45+IF(F45&gt;H45,1,0)-F45-J45)*24)</f>
        <v/>
      </c>
      <c r="N45" s="91"/>
    </row>
    <row r="46" spans="2:14" x14ac:dyDescent="0.4">
      <c r="B46" s="84">
        <v>36</v>
      </c>
      <c r="C46" s="94" t="s">
        <v>36</v>
      </c>
      <c r="D46" s="86"/>
      <c r="E46" s="84" t="s">
        <v>16</v>
      </c>
      <c r="F46" s="87"/>
      <c r="G46" s="84" t="s">
        <v>17</v>
      </c>
      <c r="H46" s="87"/>
      <c r="I46" s="88" t="s">
        <v>37</v>
      </c>
      <c r="J46" s="87">
        <v>0</v>
      </c>
      <c r="K46" s="89" t="s">
        <v>2</v>
      </c>
      <c r="L46" s="90" t="str">
        <f t="shared" si="4"/>
        <v/>
      </c>
      <c r="N46" s="91"/>
    </row>
    <row r="47" spans="2:14" x14ac:dyDescent="0.4">
      <c r="B47" s="84"/>
      <c r="C47" s="95" t="s">
        <v>36</v>
      </c>
      <c r="D47" s="86" t="str">
        <f>C45</f>
        <v>ai</v>
      </c>
      <c r="E47" s="84" t="s">
        <v>16</v>
      </c>
      <c r="F47" s="87" t="s">
        <v>36</v>
      </c>
      <c r="G47" s="84" t="s">
        <v>17</v>
      </c>
      <c r="H47" s="87" t="s">
        <v>36</v>
      </c>
      <c r="I47" s="88" t="s">
        <v>37</v>
      </c>
      <c r="J47" s="87" t="s">
        <v>36</v>
      </c>
      <c r="K47" s="89" t="s">
        <v>2</v>
      </c>
      <c r="L47" s="90" t="str">
        <f>IF(OR(L45="",L46=""),"",L45+L46)</f>
        <v/>
      </c>
      <c r="N47" s="91" t="s">
        <v>125</v>
      </c>
    </row>
    <row r="49" spans="3:4" x14ac:dyDescent="0.4">
      <c r="C49" s="80" t="s">
        <v>127</v>
      </c>
      <c r="D49" s="80"/>
    </row>
    <row r="50" spans="3:4" x14ac:dyDescent="0.4">
      <c r="C50" s="80" t="s">
        <v>128</v>
      </c>
      <c r="D50" s="80"/>
    </row>
    <row r="51" spans="3:4" x14ac:dyDescent="0.4">
      <c r="C51" s="80" t="s">
        <v>129</v>
      </c>
      <c r="D51" s="80"/>
    </row>
    <row r="52" spans="3:4" x14ac:dyDescent="0.4">
      <c r="C52" s="80" t="s">
        <v>130</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workbookViewId="0">
      <selection activeCell="E33" sqref="E33"/>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3">
        <v>1</v>
      </c>
      <c r="C4" s="74" t="s">
        <v>173</v>
      </c>
      <c r="D4" s="21"/>
    </row>
    <row r="5" spans="2:4" x14ac:dyDescent="0.4">
      <c r="B5" s="73">
        <v>2</v>
      </c>
      <c r="C5" s="74" t="s">
        <v>100</v>
      </c>
      <c r="D5" s="21"/>
    </row>
    <row r="6" spans="2:4" x14ac:dyDescent="0.4">
      <c r="B6" s="73">
        <v>3</v>
      </c>
      <c r="C6" s="74" t="s">
        <v>100</v>
      </c>
      <c r="D6" s="21"/>
    </row>
    <row r="7" spans="2:4" x14ac:dyDescent="0.4">
      <c r="B7" s="73">
        <v>4</v>
      </c>
      <c r="C7" s="74" t="s">
        <v>100</v>
      </c>
      <c r="D7" s="21"/>
    </row>
    <row r="8" spans="2:4" x14ac:dyDescent="0.4">
      <c r="B8" s="73">
        <v>5</v>
      </c>
      <c r="C8" s="74" t="s">
        <v>100</v>
      </c>
      <c r="D8" s="21"/>
    </row>
    <row r="9" spans="2:4" x14ac:dyDescent="0.4">
      <c r="B9" s="73">
        <v>6</v>
      </c>
      <c r="C9" s="74" t="s">
        <v>100</v>
      </c>
    </row>
    <row r="10" spans="2:4" x14ac:dyDescent="0.4">
      <c r="B10" s="73">
        <v>7</v>
      </c>
      <c r="C10" s="74" t="s">
        <v>100</v>
      </c>
      <c r="D10" s="21"/>
    </row>
    <row r="11" spans="2:4" x14ac:dyDescent="0.4">
      <c r="B11" s="73">
        <v>8</v>
      </c>
      <c r="C11" s="74" t="s">
        <v>100</v>
      </c>
      <c r="D11" s="21"/>
    </row>
    <row r="12" spans="2:4" x14ac:dyDescent="0.4">
      <c r="B12" s="73">
        <v>9</v>
      </c>
      <c r="C12" s="74" t="s">
        <v>100</v>
      </c>
      <c r="D12" s="21"/>
    </row>
    <row r="13" spans="2:4" x14ac:dyDescent="0.4">
      <c r="B13" s="73">
        <v>10</v>
      </c>
      <c r="C13" s="74" t="s">
        <v>100</v>
      </c>
      <c r="D13" s="21"/>
    </row>
    <row r="15" spans="2:4" x14ac:dyDescent="0.4">
      <c r="B15" s="21" t="s">
        <v>85</v>
      </c>
    </row>
    <row r="16" spans="2:4" ht="19.5" thickBot="1" x14ac:dyDescent="0.45"/>
    <row r="17" spans="2:12" ht="20.25" thickBot="1" x14ac:dyDescent="0.45">
      <c r="B17" s="23" t="s">
        <v>71</v>
      </c>
      <c r="C17" s="24" t="s">
        <v>143</v>
      </c>
      <c r="D17" s="25" t="s">
        <v>144</v>
      </c>
      <c r="E17" s="25" t="s">
        <v>156</v>
      </c>
      <c r="F17" s="59" t="s">
        <v>178</v>
      </c>
      <c r="G17" s="59" t="s">
        <v>100</v>
      </c>
      <c r="H17" s="59" t="s">
        <v>100</v>
      </c>
      <c r="I17" s="59" t="s">
        <v>100</v>
      </c>
      <c r="J17" s="59" t="s">
        <v>100</v>
      </c>
      <c r="K17" s="59" t="s">
        <v>159</v>
      </c>
      <c r="L17" s="60" t="s">
        <v>159</v>
      </c>
    </row>
    <row r="18" spans="2:12" ht="19.5" x14ac:dyDescent="0.4">
      <c r="B18" s="320" t="s">
        <v>72</v>
      </c>
      <c r="C18" s="26" t="s">
        <v>89</v>
      </c>
      <c r="D18" s="27" t="s">
        <v>101</v>
      </c>
      <c r="E18" s="27" t="s">
        <v>145</v>
      </c>
      <c r="F18" s="28" t="s">
        <v>101</v>
      </c>
      <c r="G18" s="28" t="s">
        <v>89</v>
      </c>
      <c r="H18" s="28" t="s">
        <v>89</v>
      </c>
      <c r="I18" s="28" t="s">
        <v>89</v>
      </c>
      <c r="J18" s="61"/>
      <c r="K18" s="61"/>
      <c r="L18" s="62"/>
    </row>
    <row r="19" spans="2:12" ht="19.5" x14ac:dyDescent="0.4">
      <c r="B19" s="321"/>
      <c r="C19" s="28" t="s">
        <v>89</v>
      </c>
      <c r="D19" s="28" t="s">
        <v>147</v>
      </c>
      <c r="E19" s="28" t="s">
        <v>101</v>
      </c>
      <c r="F19" s="28" t="s">
        <v>147</v>
      </c>
      <c r="G19" s="28" t="s">
        <v>89</v>
      </c>
      <c r="H19" s="28" t="s">
        <v>89</v>
      </c>
      <c r="I19" s="28" t="s">
        <v>89</v>
      </c>
      <c r="J19" s="28"/>
      <c r="K19" s="63"/>
      <c r="L19" s="64"/>
    </row>
    <row r="20" spans="2:12" ht="19.5" x14ac:dyDescent="0.4">
      <c r="B20" s="321"/>
      <c r="C20" s="28" t="s">
        <v>89</v>
      </c>
      <c r="D20" s="28" t="s">
        <v>145</v>
      </c>
      <c r="E20" s="28" t="s">
        <v>147</v>
      </c>
      <c r="F20" s="28" t="s">
        <v>145</v>
      </c>
      <c r="G20" s="28" t="s">
        <v>89</v>
      </c>
      <c r="H20" s="28" t="s">
        <v>89</v>
      </c>
      <c r="I20" s="28" t="s">
        <v>89</v>
      </c>
      <c r="J20" s="28"/>
      <c r="K20" s="63"/>
      <c r="L20" s="64"/>
    </row>
    <row r="21" spans="2:12" ht="19.5" x14ac:dyDescent="0.4">
      <c r="B21" s="321"/>
      <c r="C21" s="28" t="s">
        <v>89</v>
      </c>
      <c r="D21" s="28" t="s">
        <v>148</v>
      </c>
      <c r="E21" s="28" t="s">
        <v>149</v>
      </c>
      <c r="F21" s="28" t="s">
        <v>148</v>
      </c>
      <c r="G21" s="28" t="s">
        <v>89</v>
      </c>
      <c r="H21" s="28" t="s">
        <v>89</v>
      </c>
      <c r="I21" s="28" t="s">
        <v>89</v>
      </c>
      <c r="J21" s="28"/>
      <c r="K21" s="63"/>
      <c r="L21" s="64"/>
    </row>
    <row r="22" spans="2:12" ht="19.5" x14ac:dyDescent="0.4">
      <c r="B22" s="321"/>
      <c r="C22" s="28" t="s">
        <v>89</v>
      </c>
      <c r="D22" s="28" t="s">
        <v>146</v>
      </c>
      <c r="E22" s="28" t="s">
        <v>150</v>
      </c>
      <c r="F22" s="28" t="s">
        <v>146</v>
      </c>
      <c r="G22" s="28" t="s">
        <v>89</v>
      </c>
      <c r="H22" s="28" t="s">
        <v>89</v>
      </c>
      <c r="I22" s="28" t="s">
        <v>89</v>
      </c>
      <c r="J22" s="28"/>
      <c r="K22" s="63"/>
      <c r="L22" s="64"/>
    </row>
    <row r="23" spans="2:12" ht="19.5" x14ac:dyDescent="0.4">
      <c r="B23" s="321"/>
      <c r="C23" s="28" t="s">
        <v>89</v>
      </c>
      <c r="D23" s="28" t="s">
        <v>151</v>
      </c>
      <c r="E23" s="28" t="s">
        <v>152</v>
      </c>
      <c r="F23" s="28" t="s">
        <v>151</v>
      </c>
      <c r="G23" s="28" t="s">
        <v>89</v>
      </c>
      <c r="H23" s="28" t="s">
        <v>89</v>
      </c>
      <c r="I23" s="28" t="s">
        <v>89</v>
      </c>
      <c r="J23" s="28"/>
      <c r="K23" s="63"/>
      <c r="L23" s="64"/>
    </row>
    <row r="24" spans="2:12" ht="19.5" x14ac:dyDescent="0.4">
      <c r="B24" s="321"/>
      <c r="C24" s="28" t="s">
        <v>89</v>
      </c>
      <c r="D24" s="28" t="s">
        <v>153</v>
      </c>
      <c r="E24" s="28" t="s">
        <v>154</v>
      </c>
      <c r="F24" s="28" t="s">
        <v>153</v>
      </c>
      <c r="G24" s="28" t="s">
        <v>89</v>
      </c>
      <c r="H24" s="28" t="s">
        <v>89</v>
      </c>
      <c r="I24" s="28" t="s">
        <v>89</v>
      </c>
      <c r="J24" s="28"/>
      <c r="K24" s="63"/>
      <c r="L24" s="64"/>
    </row>
    <row r="25" spans="2:12" ht="19.5" x14ac:dyDescent="0.4">
      <c r="B25" s="321"/>
      <c r="C25" s="28" t="s">
        <v>89</v>
      </c>
      <c r="D25" s="28" t="s">
        <v>89</v>
      </c>
      <c r="E25" s="28" t="s">
        <v>155</v>
      </c>
      <c r="F25" s="28" t="s">
        <v>89</v>
      </c>
      <c r="G25" s="28" t="s">
        <v>89</v>
      </c>
      <c r="H25" s="28" t="s">
        <v>89</v>
      </c>
      <c r="I25" s="28" t="s">
        <v>89</v>
      </c>
      <c r="J25" s="28"/>
      <c r="K25" s="63"/>
      <c r="L25" s="64"/>
    </row>
    <row r="26" spans="2:12" ht="19.5" x14ac:dyDescent="0.4">
      <c r="B26" s="321"/>
      <c r="C26" s="28" t="s">
        <v>89</v>
      </c>
      <c r="D26" s="28" t="s">
        <v>89</v>
      </c>
      <c r="E26" s="28" t="s">
        <v>89</v>
      </c>
      <c r="F26" s="28" t="s">
        <v>89</v>
      </c>
      <c r="G26" s="28" t="s">
        <v>89</v>
      </c>
      <c r="H26" s="28" t="s">
        <v>89</v>
      </c>
      <c r="I26" s="28" t="s">
        <v>89</v>
      </c>
      <c r="J26" s="28"/>
      <c r="K26" s="63"/>
      <c r="L26" s="64"/>
    </row>
    <row r="27" spans="2:12" ht="20.25" thickBot="1" x14ac:dyDescent="0.45">
      <c r="B27" s="322"/>
      <c r="C27" s="179" t="s">
        <v>100</v>
      </c>
      <c r="D27" s="180" t="s">
        <v>135</v>
      </c>
      <c r="E27" s="180" t="s">
        <v>135</v>
      </c>
      <c r="F27" s="180" t="s">
        <v>135</v>
      </c>
      <c r="G27" s="180" t="s">
        <v>135</v>
      </c>
      <c r="H27" s="180" t="s">
        <v>135</v>
      </c>
      <c r="I27" s="180" t="s">
        <v>135</v>
      </c>
      <c r="J27" s="180"/>
      <c r="K27" s="65"/>
      <c r="L27" s="66"/>
    </row>
    <row r="32" spans="2:12" x14ac:dyDescent="0.4">
      <c r="C32" s="20" t="s">
        <v>119</v>
      </c>
    </row>
    <row r="33" spans="3:3" x14ac:dyDescent="0.4">
      <c r="C33" s="20" t="s">
        <v>73</v>
      </c>
    </row>
    <row r="34" spans="3:3" x14ac:dyDescent="0.4">
      <c r="C34" s="20" t="s">
        <v>157</v>
      </c>
    </row>
    <row r="35" spans="3:3" x14ac:dyDescent="0.4">
      <c r="C35" s="20" t="s">
        <v>74</v>
      </c>
    </row>
    <row r="36" spans="3:3" x14ac:dyDescent="0.4">
      <c r="C36" s="20" t="s">
        <v>160</v>
      </c>
    </row>
    <row r="37" spans="3:3" x14ac:dyDescent="0.4">
      <c r="C37" s="20" t="s">
        <v>161</v>
      </c>
    </row>
    <row r="38" spans="3:3" x14ac:dyDescent="0.4">
      <c r="C38" s="20" t="s">
        <v>179</v>
      </c>
    </row>
    <row r="40" spans="3:3" x14ac:dyDescent="0.4">
      <c r="C40" s="20" t="s">
        <v>75</v>
      </c>
    </row>
    <row r="41" spans="3:3" x14ac:dyDescent="0.4">
      <c r="C41" s="20" t="s">
        <v>76</v>
      </c>
    </row>
    <row r="43" spans="3:3" x14ac:dyDescent="0.4">
      <c r="C43" s="20" t="s">
        <v>158</v>
      </c>
    </row>
    <row r="44" spans="3:3" x14ac:dyDescent="0.4">
      <c r="C44" s="20" t="s">
        <v>77</v>
      </c>
    </row>
    <row r="45" spans="3:3" x14ac:dyDescent="0.4">
      <c r="C45" s="20" t="s">
        <v>78</v>
      </c>
    </row>
    <row r="46" spans="3:3" x14ac:dyDescent="0.4">
      <c r="C46" s="20" t="s">
        <v>79</v>
      </c>
    </row>
    <row r="47" spans="3:3" x14ac:dyDescent="0.4">
      <c r="C47" s="20" t="s">
        <v>80</v>
      </c>
    </row>
    <row r="48" spans="3:3" x14ac:dyDescent="0.4">
      <c r="C48"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記入方法</vt:lpstr>
      <vt:lpstr>夜間対応型訪問介護</vt:lpstr>
      <vt:lpstr>【記載例】夜間対応型訪問介護</vt:lpstr>
      <vt:lpstr>シフト記号表</vt:lpstr>
      <vt:lpstr>【記載例】シフト記号表（勤務時間帯）</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松田 泰憲</cp:lastModifiedBy>
  <cp:lastPrinted>2021-06-21T02:57:20Z</cp:lastPrinted>
  <dcterms:created xsi:type="dcterms:W3CDTF">2020-01-28T01:12:50Z</dcterms:created>
  <dcterms:modified xsi:type="dcterms:W3CDTF">2021-06-21T03:01:05Z</dcterms:modified>
</cp:coreProperties>
</file>